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formatica\Desktop\respaldo ars\escritorio\Pag Web\documentos\Cuenta Publica\CUENTA PUBLICA 2020\excel's\"/>
    </mc:Choice>
  </mc:AlternateContent>
  <xr:revisionPtr revIDLastSave="0" documentId="13_ncr:1_{E6A445A4-10FE-4B35-AB67-57B3200C4CE5}" xr6:coauthVersionLast="46" xr6:coauthVersionMax="46" xr10:uidLastSave="{00000000-0000-0000-0000-000000000000}"/>
  <bookViews>
    <workbookView xWindow="-108" yWindow="-108" windowWidth="23256" windowHeight="12576" firstSheet="16" activeTab="16" xr2:uid="{00000000-000D-0000-FFFF-FFFF00000000}"/>
  </bookViews>
  <sheets>
    <sheet name="ESF" sheetId="1" r:id="rId1"/>
    <sheet name="EADoP" sheetId="2" r:id="rId2"/>
    <sheet name="OCP LDF" sheetId="3" r:id="rId3"/>
    <sheet name="IAAODF" sheetId="4" r:id="rId4"/>
    <sheet name="B.Pp.LDF " sheetId="5" r:id="rId5"/>
    <sheet name="EAID (1)" sheetId="6" r:id="rId6"/>
    <sheet name="EAID (2)" sheetId="7" r:id="rId7"/>
    <sheet name="EAPED NE COG" sheetId="8" r:id="rId8"/>
    <sheet name="EAPED NE COG (2)" sheetId="9" r:id="rId9"/>
    <sheet name="EAPED NE COG (3)" sheetId="10" r:id="rId10"/>
    <sheet name="EAPED E COG" sheetId="11" r:id="rId11"/>
    <sheet name="EAPED E COG (2)" sheetId="12" r:id="rId12"/>
    <sheet name="EAPED E COG (3)" sheetId="13" r:id="rId13"/>
    <sheet name="EAPED CA" sheetId="14" r:id="rId14"/>
    <sheet name="EAPED CF" sheetId="15" r:id="rId15"/>
    <sheet name="EAPED CF (2)" sheetId="16" r:id="rId16"/>
    <sheet name="EAPED CSPC" sheetId="17" r:id="rId17"/>
    <sheet name="PI-LDF. 7a" sheetId="18" r:id="rId18"/>
    <sheet name="PROY.EGR.7b" sheetId="19" r:id="rId19"/>
    <sheet name="RI-LDF. 7c" sheetId="20" r:id="rId20"/>
    <sheet name="Res.EGR.7d" sheetId="21" r:id="rId21"/>
    <sheet name="ISEA-LDF (1)" sheetId="22" r:id="rId22"/>
    <sheet name="ISEA-LDF (2)" sheetId="23" r:id="rId23"/>
    <sheet name="Guia de Cumplimiento LDF" sheetId="24" r:id="rId24"/>
  </sheets>
  <externalReferences>
    <externalReference r:id="rId25"/>
    <externalReference r:id="rId26"/>
    <externalReference r:id="rId27"/>
  </externalReferences>
  <definedNames>
    <definedName name="_xlnm.Print_Area" localSheetId="0">ESF!$A$1:$L$93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23" l="1"/>
  <c r="G43" i="23"/>
  <c r="F43" i="23"/>
  <c r="E43" i="23"/>
  <c r="D43" i="23"/>
  <c r="H38" i="23"/>
  <c r="G38" i="23"/>
  <c r="F38" i="23"/>
  <c r="E38" i="23"/>
  <c r="D38" i="23"/>
  <c r="H34" i="23"/>
  <c r="G34" i="23"/>
  <c r="F34" i="23"/>
  <c r="E34" i="23"/>
  <c r="D34" i="23"/>
  <c r="H30" i="23"/>
  <c r="G30" i="23"/>
  <c r="F30" i="23"/>
  <c r="E30" i="23"/>
  <c r="D30" i="23"/>
  <c r="H25" i="23"/>
  <c r="G25" i="23"/>
  <c r="F25" i="23"/>
  <c r="F14" i="23" s="1"/>
  <c r="E25" i="23"/>
  <c r="D25" i="23"/>
  <c r="H21" i="23"/>
  <c r="G21" i="23"/>
  <c r="G14" i="23" s="1"/>
  <c r="F21" i="23"/>
  <c r="E21" i="23"/>
  <c r="D21" i="23"/>
  <c r="H16" i="23"/>
  <c r="H14" i="23" s="1"/>
  <c r="G16" i="23"/>
  <c r="F16" i="23"/>
  <c r="E16" i="23"/>
  <c r="D16" i="23"/>
  <c r="D14" i="23" s="1"/>
  <c r="E14" i="23"/>
  <c r="H9" i="23"/>
  <c r="G9" i="23"/>
  <c r="F9" i="23"/>
  <c r="F42" i="23" s="1"/>
  <c r="E9" i="23"/>
  <c r="E42" i="23" s="1"/>
  <c r="D9" i="23"/>
  <c r="H34" i="22"/>
  <c r="G34" i="22"/>
  <c r="F34" i="22"/>
  <c r="E34" i="22"/>
  <c r="D34" i="22"/>
  <c r="H31" i="22"/>
  <c r="G31" i="22"/>
  <c r="F31" i="22"/>
  <c r="E31" i="22"/>
  <c r="D31" i="22"/>
  <c r="H18" i="22"/>
  <c r="H13" i="22" s="1"/>
  <c r="G18" i="22"/>
  <c r="F18" i="22"/>
  <c r="E18" i="22"/>
  <c r="D18" i="22"/>
  <c r="D13" i="22" s="1"/>
  <c r="H14" i="22"/>
  <c r="G14" i="22"/>
  <c r="F14" i="22"/>
  <c r="E14" i="22"/>
  <c r="E13" i="22" s="1"/>
  <c r="E40" i="22" s="1"/>
  <c r="D14" i="22"/>
  <c r="G13" i="22"/>
  <c r="F13" i="22"/>
  <c r="H9" i="22"/>
  <c r="H40" i="22" s="1"/>
  <c r="G9" i="22"/>
  <c r="G40" i="22" s="1"/>
  <c r="F9" i="22"/>
  <c r="F40" i="22" s="1"/>
  <c r="E9" i="22"/>
  <c r="D9" i="22"/>
  <c r="D40" i="22" s="1"/>
  <c r="G42" i="23" l="1"/>
  <c r="D42" i="23"/>
  <c r="H42" i="23"/>
  <c r="E26" i="21" l="1"/>
  <c r="H16" i="21"/>
  <c r="G16" i="21"/>
  <c r="F16" i="21"/>
  <c r="E16" i="21"/>
  <c r="D16" i="21"/>
  <c r="C16" i="21"/>
  <c r="C10" i="21"/>
  <c r="C6" i="21" s="1"/>
  <c r="H6" i="21"/>
  <c r="H26" i="21" s="1"/>
  <c r="G6" i="21"/>
  <c r="G26" i="21" s="1"/>
  <c r="F6" i="21"/>
  <c r="F26" i="21" s="1"/>
  <c r="E6" i="21"/>
  <c r="D6" i="21"/>
  <c r="D26" i="21" s="1"/>
  <c r="I38" i="20"/>
  <c r="H38" i="20"/>
  <c r="G38" i="20"/>
  <c r="F38" i="20"/>
  <c r="E38" i="20"/>
  <c r="D38" i="20"/>
  <c r="I30" i="20"/>
  <c r="H30" i="20"/>
  <c r="G30" i="20"/>
  <c r="F30" i="20"/>
  <c r="E30" i="20"/>
  <c r="D30" i="20"/>
  <c r="I23" i="20"/>
  <c r="H23" i="20"/>
  <c r="H33" i="20" s="1"/>
  <c r="G23" i="20"/>
  <c r="F23" i="20"/>
  <c r="E23" i="20"/>
  <c r="D23" i="20"/>
  <c r="D33" i="20" s="1"/>
  <c r="I19" i="20"/>
  <c r="I9" i="20"/>
  <c r="I33" i="20" s="1"/>
  <c r="H9" i="20"/>
  <c r="G9" i="20"/>
  <c r="G33" i="20" s="1"/>
  <c r="F9" i="20"/>
  <c r="F33" i="20" s="1"/>
  <c r="E9" i="20"/>
  <c r="E33" i="20" s="1"/>
  <c r="D9" i="20"/>
  <c r="C26" i="21" l="1"/>
  <c r="F26" i="19"/>
  <c r="E26" i="19"/>
  <c r="G19" i="19"/>
  <c r="H19" i="19" s="1"/>
  <c r="H16" i="19" s="1"/>
  <c r="D19" i="19"/>
  <c r="D18" i="19"/>
  <c r="G16" i="19"/>
  <c r="F16" i="19"/>
  <c r="E16" i="19"/>
  <c r="D16" i="19"/>
  <c r="C16" i="19"/>
  <c r="G11" i="19"/>
  <c r="H11" i="19" s="1"/>
  <c r="G10" i="19"/>
  <c r="H10" i="19" s="1"/>
  <c r="G9" i="19"/>
  <c r="H9" i="19" s="1"/>
  <c r="G8" i="19"/>
  <c r="H8" i="19" s="1"/>
  <c r="G7" i="19"/>
  <c r="H7" i="19" s="1"/>
  <c r="G6" i="19"/>
  <c r="G26" i="19" s="1"/>
  <c r="F6" i="19"/>
  <c r="E6" i="19"/>
  <c r="D6" i="19"/>
  <c r="D26" i="19" s="1"/>
  <c r="C6" i="19"/>
  <c r="C26" i="19" s="1"/>
  <c r="H6" i="19" l="1"/>
  <c r="H26" i="19" s="1"/>
  <c r="I39" i="18" l="1"/>
  <c r="H39" i="18"/>
  <c r="G39" i="18"/>
  <c r="F39" i="18"/>
  <c r="E39" i="18"/>
  <c r="D39" i="18"/>
  <c r="H34" i="18"/>
  <c r="I31" i="18"/>
  <c r="H31" i="18"/>
  <c r="G31" i="18"/>
  <c r="F31" i="18"/>
  <c r="E31" i="18"/>
  <c r="D31" i="18"/>
  <c r="I25" i="18"/>
  <c r="I24" i="18"/>
  <c r="H24" i="18"/>
  <c r="G24" i="18"/>
  <c r="F24" i="18"/>
  <c r="E24" i="18"/>
  <c r="D24" i="18"/>
  <c r="I20" i="18"/>
  <c r="D20" i="18"/>
  <c r="I17" i="18"/>
  <c r="I10" i="18" s="1"/>
  <c r="I34" i="18" s="1"/>
  <c r="H10" i="18"/>
  <c r="G10" i="18"/>
  <c r="G34" i="18" s="1"/>
  <c r="F10" i="18"/>
  <c r="F34" i="18" s="1"/>
  <c r="E10" i="18"/>
  <c r="E34" i="18" s="1"/>
  <c r="D10" i="18"/>
  <c r="D34" i="18" s="1"/>
  <c r="E32" i="17" l="1"/>
  <c r="H32" i="17" s="1"/>
  <c r="E31" i="17"/>
  <c r="H31" i="17" s="1"/>
  <c r="E30" i="17"/>
  <c r="H30" i="17" s="1"/>
  <c r="H29" i="17" s="1"/>
  <c r="G29" i="17"/>
  <c r="F29" i="17"/>
  <c r="D29" i="17"/>
  <c r="C29" i="17"/>
  <c r="E28" i="17"/>
  <c r="H28" i="17" s="1"/>
  <c r="E27" i="17"/>
  <c r="H27" i="17" s="1"/>
  <c r="E26" i="17"/>
  <c r="H26" i="17" s="1"/>
  <c r="H25" i="17" s="1"/>
  <c r="G25" i="17"/>
  <c r="F25" i="17"/>
  <c r="E25" i="17"/>
  <c r="D25" i="17"/>
  <c r="D22" i="17" s="1"/>
  <c r="C25" i="17"/>
  <c r="E24" i="17"/>
  <c r="E23" i="17"/>
  <c r="H23" i="17" s="1"/>
  <c r="G22" i="17"/>
  <c r="F22" i="17"/>
  <c r="C22" i="17"/>
  <c r="H20" i="17"/>
  <c r="E20" i="17"/>
  <c r="E19" i="17"/>
  <c r="E17" i="17" s="1"/>
  <c r="H18" i="17"/>
  <c r="E18" i="17"/>
  <c r="G17" i="17"/>
  <c r="F17" i="17"/>
  <c r="D17" i="17"/>
  <c r="C17" i="17"/>
  <c r="H16" i="17"/>
  <c r="E16" i="17"/>
  <c r="E15" i="17"/>
  <c r="E13" i="17" s="1"/>
  <c r="E10" i="17" s="1"/>
  <c r="H14" i="17"/>
  <c r="E14" i="17"/>
  <c r="G13" i="17"/>
  <c r="G10" i="17" s="1"/>
  <c r="G34" i="17" s="1"/>
  <c r="F13" i="17"/>
  <c r="F10" i="17" s="1"/>
  <c r="F34" i="17" s="1"/>
  <c r="D13" i="17"/>
  <c r="C13" i="17"/>
  <c r="C10" i="17" s="1"/>
  <c r="C34" i="17" s="1"/>
  <c r="H12" i="17"/>
  <c r="E11" i="17"/>
  <c r="H11" i="17" s="1"/>
  <c r="D10" i="17"/>
  <c r="H45" i="16"/>
  <c r="G45" i="16"/>
  <c r="F45" i="16"/>
  <c r="E45" i="16"/>
  <c r="D45" i="16"/>
  <c r="C45" i="16"/>
  <c r="E42" i="16"/>
  <c r="H42" i="16" s="1"/>
  <c r="E41" i="16"/>
  <c r="H41" i="16" s="1"/>
  <c r="E40" i="16"/>
  <c r="H40" i="16" s="1"/>
  <c r="E39" i="16"/>
  <c r="H39" i="16" s="1"/>
  <c r="G38" i="16"/>
  <c r="F38" i="16"/>
  <c r="E38" i="16"/>
  <c r="D38" i="16"/>
  <c r="C38" i="16"/>
  <c r="E37" i="16"/>
  <c r="H37" i="16" s="1"/>
  <c r="E36" i="16"/>
  <c r="H36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H28" i="16" s="1"/>
  <c r="G28" i="16"/>
  <c r="F28" i="16"/>
  <c r="E28" i="16"/>
  <c r="D28" i="16"/>
  <c r="C28" i="16"/>
  <c r="E27" i="16"/>
  <c r="H27" i="16" s="1"/>
  <c r="H26" i="16"/>
  <c r="E26" i="16"/>
  <c r="E25" i="16"/>
  <c r="H25" i="16" s="1"/>
  <c r="H24" i="16"/>
  <c r="E24" i="16"/>
  <c r="E23" i="16"/>
  <c r="H23" i="16" s="1"/>
  <c r="H22" i="16"/>
  <c r="E22" i="16"/>
  <c r="E21" i="16"/>
  <c r="H21" i="16" s="1"/>
  <c r="G20" i="16"/>
  <c r="F20" i="16"/>
  <c r="E20" i="16"/>
  <c r="D20" i="16"/>
  <c r="C20" i="16"/>
  <c r="E19" i="16"/>
  <c r="H19" i="16" s="1"/>
  <c r="H18" i="16"/>
  <c r="E18" i="16"/>
  <c r="E17" i="16"/>
  <c r="H17" i="16" s="1"/>
  <c r="H16" i="16"/>
  <c r="E16" i="16"/>
  <c r="E15" i="16"/>
  <c r="H15" i="16" s="1"/>
  <c r="H14" i="16"/>
  <c r="E14" i="16"/>
  <c r="E13" i="16"/>
  <c r="E11" i="16" s="1"/>
  <c r="E10" i="16" s="1"/>
  <c r="E44" i="16" s="1"/>
  <c r="H12" i="16"/>
  <c r="E12" i="16"/>
  <c r="G11" i="16"/>
  <c r="G10" i="16" s="1"/>
  <c r="G44" i="16" s="1"/>
  <c r="F11" i="16"/>
  <c r="D11" i="16"/>
  <c r="D10" i="16" s="1"/>
  <c r="D44" i="16" s="1"/>
  <c r="C11" i="16"/>
  <c r="C10" i="16" s="1"/>
  <c r="C44" i="16" s="1"/>
  <c r="F10" i="16"/>
  <c r="F44" i="16" s="1"/>
  <c r="E42" i="15"/>
  <c r="H42" i="15" s="1"/>
  <c r="E41" i="15"/>
  <c r="H41" i="15" s="1"/>
  <c r="E40" i="15"/>
  <c r="E38" i="15" s="1"/>
  <c r="E39" i="15"/>
  <c r="H39" i="15" s="1"/>
  <c r="G38" i="15"/>
  <c r="F38" i="15"/>
  <c r="D38" i="15"/>
  <c r="C38" i="15"/>
  <c r="E37" i="15"/>
  <c r="H37" i="15" s="1"/>
  <c r="E36" i="15"/>
  <c r="H36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E28" i="15" s="1"/>
  <c r="E29" i="15"/>
  <c r="H29" i="15" s="1"/>
  <c r="G28" i="15"/>
  <c r="F28" i="15"/>
  <c r="D28" i="15"/>
  <c r="C28" i="15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E20" i="15" s="1"/>
  <c r="E21" i="15"/>
  <c r="H21" i="15" s="1"/>
  <c r="G20" i="15"/>
  <c r="F20" i="15"/>
  <c r="D20" i="15"/>
  <c r="C20" i="15"/>
  <c r="E19" i="15"/>
  <c r="H19" i="15" s="1"/>
  <c r="E18" i="15"/>
  <c r="H18" i="15" s="1"/>
  <c r="E17" i="15"/>
  <c r="H17" i="15" s="1"/>
  <c r="E16" i="15"/>
  <c r="H16" i="15" s="1"/>
  <c r="E15" i="15"/>
  <c r="H15" i="15" s="1"/>
  <c r="E14" i="15"/>
  <c r="H14" i="15" s="1"/>
  <c r="E13" i="15"/>
  <c r="H13" i="15" s="1"/>
  <c r="E12" i="15"/>
  <c r="H12" i="15" s="1"/>
  <c r="G11" i="15"/>
  <c r="F11" i="15"/>
  <c r="F10" i="15" s="1"/>
  <c r="F44" i="15" s="1"/>
  <c r="D11" i="15"/>
  <c r="C11" i="15"/>
  <c r="G10" i="15"/>
  <c r="G44" i="15" s="1"/>
  <c r="D10" i="15"/>
  <c r="D44" i="15" s="1"/>
  <c r="C10" i="15"/>
  <c r="C44" i="15" s="1"/>
  <c r="E29" i="14"/>
  <c r="H29" i="14" s="1"/>
  <c r="E28" i="14"/>
  <c r="H28" i="14" s="1"/>
  <c r="E27" i="14"/>
  <c r="H27" i="14" s="1"/>
  <c r="E26" i="14"/>
  <c r="H26" i="14" s="1"/>
  <c r="E25" i="14"/>
  <c r="H25" i="14" s="1"/>
  <c r="E24" i="14"/>
  <c r="H24" i="14" s="1"/>
  <c r="E23" i="14"/>
  <c r="E21" i="14" s="1"/>
  <c r="E22" i="14"/>
  <c r="H22" i="14" s="1"/>
  <c r="G21" i="14"/>
  <c r="F21" i="14"/>
  <c r="D21" i="14"/>
  <c r="C21" i="14"/>
  <c r="E19" i="14"/>
  <c r="H19" i="14" s="1"/>
  <c r="E18" i="14"/>
  <c r="H18" i="14" s="1"/>
  <c r="E17" i="14"/>
  <c r="H17" i="14" s="1"/>
  <c r="E16" i="14"/>
  <c r="H16" i="14" s="1"/>
  <c r="E15" i="14"/>
  <c r="H15" i="14" s="1"/>
  <c r="E14" i="14"/>
  <c r="H14" i="14" s="1"/>
  <c r="E13" i="14"/>
  <c r="H13" i="14" s="1"/>
  <c r="E12" i="14"/>
  <c r="H12" i="14" s="1"/>
  <c r="H11" i="14" s="1"/>
  <c r="G11" i="14"/>
  <c r="G37" i="14" s="1"/>
  <c r="F11" i="14"/>
  <c r="F37" i="14" s="1"/>
  <c r="E11" i="14"/>
  <c r="E37" i="14" s="1"/>
  <c r="D11" i="14"/>
  <c r="D37" i="14" s="1"/>
  <c r="C11" i="14"/>
  <c r="C37" i="14" s="1"/>
  <c r="H34" i="13"/>
  <c r="G34" i="13"/>
  <c r="F34" i="13"/>
  <c r="E34" i="13"/>
  <c r="D34" i="13"/>
  <c r="C34" i="13"/>
  <c r="E30" i="13"/>
  <c r="H30" i="13" s="1"/>
  <c r="E29" i="13"/>
  <c r="H29" i="13" s="1"/>
  <c r="E28" i="13"/>
  <c r="H28" i="13" s="1"/>
  <c r="E27" i="13"/>
  <c r="H27" i="13" s="1"/>
  <c r="E26" i="13"/>
  <c r="H26" i="13" s="1"/>
  <c r="E25" i="13"/>
  <c r="H25" i="13" s="1"/>
  <c r="E24" i="13"/>
  <c r="H24" i="13" s="1"/>
  <c r="H23" i="13" s="1"/>
  <c r="G23" i="13"/>
  <c r="F23" i="13"/>
  <c r="E23" i="13"/>
  <c r="D23" i="13"/>
  <c r="C23" i="13"/>
  <c r="E22" i="13"/>
  <c r="H22" i="13" s="1"/>
  <c r="E21" i="13"/>
  <c r="H21" i="13" s="1"/>
  <c r="E20" i="13"/>
  <c r="E19" i="13" s="1"/>
  <c r="G19" i="13"/>
  <c r="F19" i="13"/>
  <c r="D19" i="13"/>
  <c r="C19" i="13"/>
  <c r="E18" i="13"/>
  <c r="H18" i="13" s="1"/>
  <c r="E17" i="13"/>
  <c r="H17" i="13" s="1"/>
  <c r="E16" i="13"/>
  <c r="H16" i="13" s="1"/>
  <c r="E15" i="13"/>
  <c r="H15" i="13" s="1"/>
  <c r="E14" i="13"/>
  <c r="H14" i="13" s="1"/>
  <c r="E13" i="13"/>
  <c r="H13" i="13" s="1"/>
  <c r="E12" i="13"/>
  <c r="H12" i="13" s="1"/>
  <c r="G11" i="13"/>
  <c r="G33" i="13" s="1"/>
  <c r="F11" i="13"/>
  <c r="F33" i="13" s="1"/>
  <c r="E11" i="13"/>
  <c r="D11" i="13"/>
  <c r="D33" i="13" s="1"/>
  <c r="C11" i="13"/>
  <c r="C33" i="13" s="1"/>
  <c r="E34" i="12"/>
  <c r="H34" i="12" s="1"/>
  <c r="E33" i="12"/>
  <c r="H33" i="12" s="1"/>
  <c r="E32" i="12"/>
  <c r="H32" i="12" s="1"/>
  <c r="H31" i="12" s="1"/>
  <c r="G31" i="12"/>
  <c r="F31" i="12"/>
  <c r="E31" i="12"/>
  <c r="D31" i="12"/>
  <c r="C31" i="12"/>
  <c r="E30" i="12"/>
  <c r="H30" i="12" s="1"/>
  <c r="E29" i="12"/>
  <c r="H29" i="12" s="1"/>
  <c r="E28" i="12"/>
  <c r="H28" i="12" s="1"/>
  <c r="E27" i="12"/>
  <c r="H27" i="12" s="1"/>
  <c r="E26" i="12"/>
  <c r="H26" i="12" s="1"/>
  <c r="E25" i="12"/>
  <c r="H25" i="12" s="1"/>
  <c r="E24" i="12"/>
  <c r="H24" i="12" s="1"/>
  <c r="E23" i="12"/>
  <c r="H23" i="12" s="1"/>
  <c r="E22" i="12"/>
  <c r="E21" i="12" s="1"/>
  <c r="G21" i="12"/>
  <c r="F21" i="12"/>
  <c r="D21" i="12"/>
  <c r="C21" i="12"/>
  <c r="E20" i="12"/>
  <c r="H20" i="12" s="1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H12" i="12" s="1"/>
  <c r="G11" i="12"/>
  <c r="G36" i="12" s="1"/>
  <c r="F11" i="12"/>
  <c r="F36" i="12" s="1"/>
  <c r="E11" i="12"/>
  <c r="E36" i="12" s="1"/>
  <c r="D11" i="12"/>
  <c r="D36" i="12" s="1"/>
  <c r="C11" i="12"/>
  <c r="C36" i="12" s="1"/>
  <c r="E38" i="11"/>
  <c r="H38" i="11" s="1"/>
  <c r="E37" i="11"/>
  <c r="H37" i="11" s="1"/>
  <c r="E36" i="11"/>
  <c r="H36" i="11" s="1"/>
  <c r="E35" i="11"/>
  <c r="H35" i="11" s="1"/>
  <c r="E34" i="11"/>
  <c r="H34" i="11" s="1"/>
  <c r="E33" i="11"/>
  <c r="H33" i="11" s="1"/>
  <c r="E32" i="11"/>
  <c r="H32" i="11" s="1"/>
  <c r="E31" i="11"/>
  <c r="H31" i="11" s="1"/>
  <c r="E30" i="11"/>
  <c r="H30" i="11" s="1"/>
  <c r="G29" i="11"/>
  <c r="G39" i="11" s="1"/>
  <c r="F29" i="11"/>
  <c r="F39" i="11" s="1"/>
  <c r="E29" i="11"/>
  <c r="E39" i="11" s="1"/>
  <c r="D29" i="11"/>
  <c r="D39" i="11" s="1"/>
  <c r="C29" i="11"/>
  <c r="C39" i="11" s="1"/>
  <c r="E28" i="11"/>
  <c r="H28" i="11" s="1"/>
  <c r="E27" i="11"/>
  <c r="H27" i="11" s="1"/>
  <c r="E26" i="11"/>
  <c r="H26" i="11" s="1"/>
  <c r="E25" i="11"/>
  <c r="H25" i="11" s="1"/>
  <c r="E24" i="11"/>
  <c r="H24" i="11" s="1"/>
  <c r="E23" i="11"/>
  <c r="H23" i="11" s="1"/>
  <c r="E22" i="11"/>
  <c r="H22" i="11" s="1"/>
  <c r="E21" i="11"/>
  <c r="H21" i="11" s="1"/>
  <c r="E20" i="11"/>
  <c r="H20" i="11" s="1"/>
  <c r="G19" i="11"/>
  <c r="F19" i="11"/>
  <c r="E19" i="11"/>
  <c r="D19" i="11"/>
  <c r="C19" i="11"/>
  <c r="E18" i="11"/>
  <c r="H18" i="11" s="1"/>
  <c r="E17" i="11"/>
  <c r="H17" i="11" s="1"/>
  <c r="E16" i="11"/>
  <c r="H16" i="11" s="1"/>
  <c r="E15" i="11"/>
  <c r="H15" i="11" s="1"/>
  <c r="E14" i="11"/>
  <c r="H14" i="11" s="1"/>
  <c r="E13" i="11"/>
  <c r="H13" i="11" s="1"/>
  <c r="E12" i="11"/>
  <c r="H12" i="11" s="1"/>
  <c r="G11" i="11"/>
  <c r="F11" i="11"/>
  <c r="E11" i="11"/>
  <c r="E10" i="11" s="1"/>
  <c r="D11" i="11"/>
  <c r="C11" i="11"/>
  <c r="G10" i="11"/>
  <c r="F10" i="11"/>
  <c r="D10" i="11"/>
  <c r="C10" i="11"/>
  <c r="H30" i="10"/>
  <c r="E30" i="10"/>
  <c r="E29" i="10"/>
  <c r="H29" i="10" s="1"/>
  <c r="H28" i="10"/>
  <c r="E28" i="10"/>
  <c r="E27" i="10"/>
  <c r="H27" i="10" s="1"/>
  <c r="H26" i="10"/>
  <c r="E26" i="10"/>
  <c r="E25" i="10"/>
  <c r="H25" i="10" s="1"/>
  <c r="H24" i="10"/>
  <c r="E24" i="10"/>
  <c r="G23" i="10"/>
  <c r="F23" i="10"/>
  <c r="D23" i="10"/>
  <c r="C23" i="10"/>
  <c r="H22" i="10"/>
  <c r="E22" i="10"/>
  <c r="E21" i="10"/>
  <c r="H21" i="10" s="1"/>
  <c r="H20" i="10"/>
  <c r="E20" i="10"/>
  <c r="G19" i="10"/>
  <c r="F19" i="10"/>
  <c r="D19" i="10"/>
  <c r="C19" i="10"/>
  <c r="H18" i="10"/>
  <c r="E18" i="10"/>
  <c r="E17" i="10"/>
  <c r="H17" i="10" s="1"/>
  <c r="H16" i="10"/>
  <c r="E16" i="10"/>
  <c r="E15" i="10"/>
  <c r="H15" i="10" s="1"/>
  <c r="H14" i="10"/>
  <c r="E14" i="10"/>
  <c r="E13" i="10"/>
  <c r="H13" i="10" s="1"/>
  <c r="H12" i="10"/>
  <c r="H11" i="10" s="1"/>
  <c r="E12" i="10"/>
  <c r="G11" i="10"/>
  <c r="G34" i="10" s="1"/>
  <c r="F11" i="10"/>
  <c r="F34" i="10" s="1"/>
  <c r="D11" i="10"/>
  <c r="D34" i="10" s="1"/>
  <c r="C11" i="10"/>
  <c r="C34" i="10" s="1"/>
  <c r="E34" i="9"/>
  <c r="H34" i="9" s="1"/>
  <c r="E33" i="9"/>
  <c r="H33" i="9" s="1"/>
  <c r="E32" i="9"/>
  <c r="H32" i="9" s="1"/>
  <c r="H31" i="9" s="1"/>
  <c r="G31" i="9"/>
  <c r="F31" i="9"/>
  <c r="D31" i="9"/>
  <c r="C31" i="9"/>
  <c r="E30" i="9"/>
  <c r="H30" i="9" s="1"/>
  <c r="E29" i="9"/>
  <c r="H29" i="9" s="1"/>
  <c r="E28" i="9"/>
  <c r="H28" i="9" s="1"/>
  <c r="E27" i="9"/>
  <c r="H27" i="9" s="1"/>
  <c r="E26" i="9"/>
  <c r="H26" i="9" s="1"/>
  <c r="E25" i="9"/>
  <c r="H25" i="9" s="1"/>
  <c r="E24" i="9"/>
  <c r="H24" i="9" s="1"/>
  <c r="E23" i="9"/>
  <c r="H23" i="9" s="1"/>
  <c r="E22" i="9"/>
  <c r="E21" i="9" s="1"/>
  <c r="G21" i="9"/>
  <c r="F21" i="9"/>
  <c r="D21" i="9"/>
  <c r="C21" i="9"/>
  <c r="E20" i="9"/>
  <c r="H20" i="9" s="1"/>
  <c r="E19" i="9"/>
  <c r="H19" i="9" s="1"/>
  <c r="E18" i="9"/>
  <c r="H18" i="9" s="1"/>
  <c r="E17" i="9"/>
  <c r="H17" i="9" s="1"/>
  <c r="E16" i="9"/>
  <c r="H16" i="9" s="1"/>
  <c r="E15" i="9"/>
  <c r="H15" i="9" s="1"/>
  <c r="E14" i="9"/>
  <c r="H14" i="9" s="1"/>
  <c r="E13" i="9"/>
  <c r="H13" i="9" s="1"/>
  <c r="E12" i="9"/>
  <c r="E11" i="9" s="1"/>
  <c r="G11" i="9"/>
  <c r="G36" i="9" s="1"/>
  <c r="F11" i="9"/>
  <c r="F36" i="9" s="1"/>
  <c r="D11" i="9"/>
  <c r="D36" i="9" s="1"/>
  <c r="C11" i="9"/>
  <c r="C36" i="9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G29" i="8"/>
  <c r="F29" i="8"/>
  <c r="E29" i="8"/>
  <c r="D29" i="8"/>
  <c r="C29" i="8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E20" i="8"/>
  <c r="H20" i="8" s="1"/>
  <c r="G19" i="8"/>
  <c r="F19" i="8"/>
  <c r="E19" i="8"/>
  <c r="D19" i="8"/>
  <c r="C19" i="8"/>
  <c r="E18" i="8"/>
  <c r="H18" i="8" s="1"/>
  <c r="H17" i="8"/>
  <c r="E17" i="8"/>
  <c r="E16" i="8"/>
  <c r="H16" i="8" s="1"/>
  <c r="H15" i="8"/>
  <c r="E15" i="8"/>
  <c r="E14" i="8"/>
  <c r="H14" i="8" s="1"/>
  <c r="E13" i="8"/>
  <c r="H13" i="8" s="1"/>
  <c r="E12" i="8"/>
  <c r="H12" i="8" s="1"/>
  <c r="G11" i="8"/>
  <c r="G39" i="8" s="1"/>
  <c r="F11" i="8"/>
  <c r="F39" i="8" s="1"/>
  <c r="E11" i="8"/>
  <c r="E10" i="8" s="1"/>
  <c r="D11" i="8"/>
  <c r="D39" i="8" s="1"/>
  <c r="C11" i="8"/>
  <c r="C39" i="8" s="1"/>
  <c r="G10" i="8"/>
  <c r="F10" i="8"/>
  <c r="D10" i="8"/>
  <c r="C10" i="8"/>
  <c r="H17" i="17" l="1"/>
  <c r="D34" i="17"/>
  <c r="H13" i="17"/>
  <c r="H10" i="17" s="1"/>
  <c r="E29" i="17"/>
  <c r="E22" i="17" s="1"/>
  <c r="E34" i="17" s="1"/>
  <c r="H15" i="17"/>
  <c r="H19" i="17"/>
  <c r="H24" i="17"/>
  <c r="H22" i="17" s="1"/>
  <c r="H20" i="16"/>
  <c r="H38" i="16"/>
  <c r="H13" i="16"/>
  <c r="H11" i="16" s="1"/>
  <c r="H10" i="16" s="1"/>
  <c r="H44" i="16" s="1"/>
  <c r="H28" i="15"/>
  <c r="H11" i="15"/>
  <c r="E11" i="15"/>
  <c r="E10" i="15" s="1"/>
  <c r="E44" i="15" s="1"/>
  <c r="H22" i="15"/>
  <c r="H20" i="15" s="1"/>
  <c r="H30" i="15"/>
  <c r="H40" i="15"/>
  <c r="H38" i="15" s="1"/>
  <c r="H23" i="14"/>
  <c r="H21" i="14" s="1"/>
  <c r="H37" i="14" s="1"/>
  <c r="H11" i="13"/>
  <c r="E33" i="13"/>
  <c r="H20" i="13"/>
  <c r="H19" i="13" s="1"/>
  <c r="H11" i="12"/>
  <c r="H22" i="12"/>
  <c r="H21" i="12" s="1"/>
  <c r="H11" i="11"/>
  <c r="H19" i="11"/>
  <c r="H29" i="11"/>
  <c r="H39" i="11" s="1"/>
  <c r="H23" i="10"/>
  <c r="H19" i="10"/>
  <c r="H34" i="10" s="1"/>
  <c r="E11" i="10"/>
  <c r="E34" i="10" s="1"/>
  <c r="E19" i="10"/>
  <c r="E23" i="10"/>
  <c r="E31" i="9"/>
  <c r="E36" i="9" s="1"/>
  <c r="H12" i="9"/>
  <c r="H11" i="9" s="1"/>
  <c r="H36" i="9" s="1"/>
  <c r="H22" i="9"/>
  <c r="H21" i="9" s="1"/>
  <c r="H19" i="8"/>
  <c r="H11" i="8"/>
  <c r="H29" i="8"/>
  <c r="E39" i="8"/>
  <c r="H34" i="17" l="1"/>
  <c r="H10" i="15"/>
  <c r="H44" i="15" s="1"/>
  <c r="H33" i="13"/>
  <c r="H36" i="12"/>
  <c r="H10" i="11"/>
  <c r="H39" i="8"/>
  <c r="H10" i="8"/>
  <c r="I35" i="7" l="1"/>
  <c r="H35" i="7"/>
  <c r="G35" i="7"/>
  <c r="F35" i="7"/>
  <c r="E35" i="7"/>
  <c r="D35" i="7"/>
  <c r="I33" i="7"/>
  <c r="I32" i="7"/>
  <c r="H32" i="7"/>
  <c r="G32" i="7"/>
  <c r="F32" i="7"/>
  <c r="E32" i="7"/>
  <c r="D32" i="7"/>
  <c r="I24" i="7"/>
  <c r="H24" i="7"/>
  <c r="G24" i="7"/>
  <c r="F24" i="7"/>
  <c r="E24" i="7"/>
  <c r="D24" i="7"/>
  <c r="I19" i="7"/>
  <c r="H19" i="7"/>
  <c r="G19" i="7"/>
  <c r="G30" i="7" s="1"/>
  <c r="F19" i="7"/>
  <c r="E19" i="7"/>
  <c r="D19" i="7"/>
  <c r="I10" i="7"/>
  <c r="I30" i="7" s="1"/>
  <c r="H10" i="7"/>
  <c r="H30" i="7" s="1"/>
  <c r="G10" i="7"/>
  <c r="F10" i="7"/>
  <c r="F30" i="7" s="1"/>
  <c r="E10" i="7"/>
  <c r="E30" i="7" s="1"/>
  <c r="D10" i="7"/>
  <c r="D30" i="7" s="1"/>
  <c r="I38" i="6"/>
  <c r="H38" i="6"/>
  <c r="G38" i="6"/>
  <c r="F38" i="6"/>
  <c r="E38" i="6"/>
  <c r="D38" i="6"/>
  <c r="I36" i="6"/>
  <c r="H36" i="6"/>
  <c r="G36" i="6"/>
  <c r="F36" i="6"/>
  <c r="F42" i="6" s="1"/>
  <c r="E36" i="6"/>
  <c r="D36" i="6"/>
  <c r="I35" i="6"/>
  <c r="I29" i="6"/>
  <c r="H29" i="6"/>
  <c r="G29" i="6"/>
  <c r="F29" i="6"/>
  <c r="E29" i="6"/>
  <c r="D29" i="6"/>
  <c r="I17" i="6"/>
  <c r="H17" i="6"/>
  <c r="H42" i="6" s="1"/>
  <c r="G17" i="6"/>
  <c r="G42" i="6" s="1"/>
  <c r="F17" i="6"/>
  <c r="E17" i="6"/>
  <c r="E42" i="6" s="1"/>
  <c r="D17" i="6"/>
  <c r="D42" i="6" s="1"/>
  <c r="I16" i="6"/>
  <c r="I42" i="6" s="1"/>
  <c r="E57" i="5" l="1"/>
  <c r="D57" i="5"/>
  <c r="C57" i="5"/>
  <c r="E56" i="5"/>
  <c r="D56" i="5"/>
  <c r="D54" i="5" s="1"/>
  <c r="C56" i="5"/>
  <c r="E55" i="5"/>
  <c r="D55" i="5"/>
  <c r="C55" i="5"/>
  <c r="C54" i="5" s="1"/>
  <c r="E54" i="5"/>
  <c r="E59" i="5" s="1"/>
  <c r="E60" i="5" s="1"/>
  <c r="E53" i="5"/>
  <c r="D53" i="5"/>
  <c r="D59" i="5" s="1"/>
  <c r="D60" i="5" s="1"/>
  <c r="C53" i="5"/>
  <c r="C59" i="5" s="1"/>
  <c r="C60" i="5" s="1"/>
  <c r="E47" i="5"/>
  <c r="D47" i="5"/>
  <c r="C47" i="5"/>
  <c r="E46" i="5"/>
  <c r="E44" i="5" s="1"/>
  <c r="D46" i="5"/>
  <c r="C46" i="5"/>
  <c r="E45" i="5"/>
  <c r="D45" i="5"/>
  <c r="D44" i="5" s="1"/>
  <c r="C45" i="5"/>
  <c r="C44" i="5" s="1"/>
  <c r="C49" i="5" s="1"/>
  <c r="C50" i="5" s="1"/>
  <c r="E43" i="5"/>
  <c r="E49" i="5" s="1"/>
  <c r="E50" i="5" s="1"/>
  <c r="D43" i="5"/>
  <c r="D49" i="5" s="1"/>
  <c r="D50" i="5" s="1"/>
  <c r="C43" i="5"/>
  <c r="D35" i="5"/>
  <c r="D32" i="5"/>
  <c r="C32" i="5"/>
  <c r="E29" i="5"/>
  <c r="E35" i="5" s="1"/>
  <c r="D29" i="5"/>
  <c r="C29" i="5"/>
  <c r="C35" i="5" s="1"/>
  <c r="E23" i="5"/>
  <c r="D23" i="5"/>
  <c r="C23" i="5"/>
  <c r="E14" i="5"/>
  <c r="D14" i="5"/>
  <c r="C14" i="5"/>
  <c r="E11" i="5"/>
  <c r="D11" i="5"/>
  <c r="D18" i="5" s="1"/>
  <c r="D19" i="5" s="1"/>
  <c r="D20" i="5" s="1"/>
  <c r="D26" i="5" s="1"/>
  <c r="C11" i="5"/>
  <c r="E7" i="5"/>
  <c r="E18" i="5" s="1"/>
  <c r="E19" i="5" s="1"/>
  <c r="E20" i="5" s="1"/>
  <c r="E26" i="5" s="1"/>
  <c r="D7" i="5"/>
  <c r="C7" i="5"/>
  <c r="C18" i="5" s="1"/>
  <c r="C19" i="5" s="1"/>
  <c r="C20" i="5" s="1"/>
  <c r="C26" i="5" s="1"/>
  <c r="H7" i="3" l="1"/>
  <c r="G7" i="3"/>
  <c r="F7" i="3"/>
  <c r="E7" i="3"/>
  <c r="D7" i="3"/>
  <c r="I46" i="2" l="1"/>
  <c r="H46" i="2"/>
  <c r="J40" i="2"/>
  <c r="I40" i="2"/>
  <c r="H40" i="2"/>
  <c r="G40" i="2"/>
  <c r="F40" i="2"/>
  <c r="E40" i="2"/>
  <c r="D40" i="2"/>
  <c r="J34" i="2"/>
  <c r="I34" i="2"/>
  <c r="H34" i="2"/>
  <c r="G34" i="2"/>
  <c r="F34" i="2"/>
  <c r="E34" i="2"/>
  <c r="D34" i="2"/>
  <c r="H32" i="2"/>
  <c r="G32" i="2"/>
  <c r="F32" i="2"/>
  <c r="J17" i="2"/>
  <c r="I17" i="2"/>
  <c r="H17" i="2"/>
  <c r="D17" i="2"/>
  <c r="J8" i="2"/>
  <c r="I8" i="2"/>
  <c r="H8" i="2"/>
  <c r="D8" i="2"/>
  <c r="D7" i="2" s="1"/>
  <c r="D32" i="2" s="1"/>
  <c r="J7" i="2"/>
  <c r="J32" i="2" s="1"/>
  <c r="I7" i="2"/>
  <c r="I32" i="2" s="1"/>
  <c r="H7" i="2"/>
  <c r="G7" i="2"/>
  <c r="F7" i="2"/>
  <c r="E7" i="2"/>
  <c r="E32" i="2" s="1"/>
  <c r="D16" i="1" l="1"/>
  <c r="E48" i="1"/>
  <c r="D24" i="1"/>
  <c r="I64" i="1" l="1"/>
  <c r="I38" i="1"/>
  <c r="J45" i="1"/>
  <c r="I45" i="1"/>
  <c r="J49" i="1"/>
  <c r="I49" i="1"/>
  <c r="J38" i="1"/>
  <c r="I34" i="1"/>
  <c r="J34" i="1"/>
  <c r="J30" i="1"/>
  <c r="I30" i="1"/>
  <c r="J26" i="1"/>
  <c r="I26" i="1"/>
  <c r="I16" i="1"/>
  <c r="D67" i="1"/>
  <c r="D38" i="1"/>
  <c r="E45" i="1"/>
  <c r="D48" i="1"/>
  <c r="D45" i="1"/>
  <c r="E38" i="1"/>
  <c r="E32" i="1"/>
  <c r="D32" i="1"/>
  <c r="E24" i="1"/>
  <c r="E16" i="1"/>
  <c r="J16" i="1"/>
  <c r="J84" i="1"/>
  <c r="I84" i="1"/>
  <c r="J76" i="1"/>
  <c r="I76" i="1"/>
  <c r="J70" i="1"/>
  <c r="I70" i="1"/>
  <c r="E67" i="1"/>
  <c r="J64" i="1"/>
  <c r="J54" i="1" l="1"/>
  <c r="J66" i="1" s="1"/>
  <c r="I54" i="1"/>
  <c r="I66" i="1" s="1"/>
  <c r="D54" i="1"/>
  <c r="D69" i="1" s="1"/>
  <c r="E54" i="1"/>
  <c r="E69" i="1" s="1"/>
  <c r="I89" i="1"/>
  <c r="J89" i="1"/>
  <c r="I91" i="1" l="1"/>
  <c r="J91" i="1"/>
</calcChain>
</file>

<file path=xl/sharedStrings.xml><?xml version="1.0" encoding="utf-8"?>
<sst xmlns="http://schemas.openxmlformats.org/spreadsheetml/2006/main" count="1331" uniqueCount="688">
  <si>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</si>
  <si>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</si>
  <si>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</si>
  <si>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</si>
  <si>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</si>
  <si>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</si>
  <si>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</si>
  <si>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</si>
  <si>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</si>
  <si>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</si>
  <si>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</si>
  <si>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</si>
  <si>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</si>
  <si>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</si>
  <si>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</si>
  <si>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</si>
  <si>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</si>
  <si>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</si>
  <si>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</si>
  <si>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</si>
  <si>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</si>
  <si>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</si>
  <si>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</si>
  <si>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</si>
  <si>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</si>
  <si>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</si>
  <si>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</si>
  <si>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</si>
  <si>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</si>
  <si>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</si>
  <si>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</si>
  <si>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</si>
  <si>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</si>
  <si>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</si>
  <si>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</si>
  <si>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</si>
  <si>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</si>
  <si>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</si>
  <si>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</si>
  <si>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</si>
  <si>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</si>
  <si>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</si>
  <si>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</si>
  <si>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</si>
  <si>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</si>
  <si>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</si>
  <si>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</si>
  <si>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</si>
  <si>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</si>
  <si>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</si>
  <si>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</si>
  <si>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</si>
  <si>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</si>
  <si>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</si>
  <si>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</si>
  <si>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</si>
  <si>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</si>
  <si>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</si>
  <si>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</si>
  <si>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</si>
  <si>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</si>
  <si>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</si>
  <si>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</si>
  <si>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</si>
  <si>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</si>
  <si>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</si>
  <si>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</si>
  <si>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</si>
  <si>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</si>
  <si>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</si>
  <si>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</si>
  <si>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</si>
  <si>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</si>
  <si>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</si>
  <si>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</si>
  <si>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</si>
  <si>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</si>
  <si>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</si>
  <si>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</si>
  <si>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</si>
  <si>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</si>
  <si>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</si>
  <si>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</si>
  <si>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</si>
  <si>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</si>
  <si>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</si>
  <si>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</si>
  <si>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</si>
  <si>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</si>
  <si>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</si>
  <si>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</si>
  <si>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</si>
  <si>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</si>
  <si>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</si>
  <si>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</si>
  <si>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</si>
  <si>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</si>
  <si>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</si>
  <si>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</si>
  <si>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</si>
  <si>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</si>
  <si>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</si>
  <si>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</si>
  <si>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</si>
  <si>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</si>
  <si>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</si>
  <si>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</si>
  <si>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</si>
  <si>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</si>
  <si>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</si>
  <si>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</si>
  <si>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</si>
  <si>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</si>
  <si>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</si>
  <si>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</si>
  <si>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</si>
  <si>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</si>
  <si>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</si>
  <si>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</si>
  <si>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</si>
  <si>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</si>
  <si>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</si>
  <si>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</si>
  <si>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</si>
  <si>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</si>
  <si>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</si>
  <si>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</si>
  <si>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</si>
  <si>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</si>
  <si>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</si>
  <si>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</si>
  <si>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</si>
  <si>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</si>
  <si>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</si>
  <si>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III.A</t>
  </si>
  <si>
    <t>IIIB.</t>
  </si>
  <si>
    <t>IIIC.</t>
  </si>
  <si>
    <t>III</t>
  </si>
  <si>
    <t>IV.</t>
  </si>
  <si>
    <t>Estado de Situación Financiera Detallado - LDF</t>
  </si>
  <si>
    <t>b2) Documentos con Contratistas por Obras Públicas por Pagar a CP</t>
  </si>
  <si>
    <t>Cuenta Pública 2020</t>
  </si>
  <si>
    <t>Instituto de Cultura Física y Deporte del Estado de Zacatecas</t>
  </si>
  <si>
    <t xml:space="preserve"> Al 31 de Diciembre de 2020 y  al 31 de Diciembre de 2019</t>
  </si>
  <si>
    <t>Informe Analítico de la Deuda y Otros Pasivos - LDF</t>
  </si>
  <si>
    <t xml:space="preserve"> Del 1 de Enero al 31 de Diciembre de 2020</t>
  </si>
  <si>
    <t>Denominación de las Deuda Pública y Otros Pasivos</t>
  </si>
  <si>
    <t>Saldo al 31 de diciembre de 2019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</si>
  <si>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</si>
  <si>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</si>
  <si>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</si>
  <si>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</si>
  <si>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</si>
  <si>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</si>
  <si>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Pública (1=A+B)</t>
  </si>
  <si>
    <t xml:space="preserve">A. Corto Plazo               </t>
  </si>
  <si>
    <t>Instituciones de Crédito</t>
  </si>
  <si>
    <t>Títulos y Valores</t>
  </si>
  <si>
    <t>Arrendamientos Financieros</t>
  </si>
  <si>
    <t xml:space="preserve">B. Largo Plazo           </t>
  </si>
  <si>
    <t>0</t>
  </si>
  <si>
    <t>2. Otros Pasivos</t>
  </si>
  <si>
    <t xml:space="preserve">3. Total de la Deuda Pública y Otros Pasivos </t>
  </si>
  <si>
    <r>
      <t xml:space="preserve">4. Deuda Contingente </t>
    </r>
    <r>
      <rPr>
        <b/>
        <vertAlign val="superscript"/>
        <sz val="9"/>
        <rFont val="Gotham Book"/>
      </rPr>
      <t>1</t>
    </r>
    <r>
      <rPr>
        <b/>
        <sz val="9"/>
        <rFont val="Gotham Book"/>
      </rPr>
      <t xml:space="preserve"> (Informativo) </t>
    </r>
  </si>
  <si>
    <t>A. Deuda Contingente 1</t>
  </si>
  <si>
    <t>B. Deuda Contingente 2</t>
  </si>
  <si>
    <t>C. Deuda Contingente XX</t>
  </si>
  <si>
    <r>
      <t xml:space="preserve">5. Valor de Instrumentos Bono Cupón Ceno </t>
    </r>
    <r>
      <rPr>
        <b/>
        <vertAlign val="superscript"/>
        <sz val="9"/>
        <rFont val="Gotham Book"/>
      </rPr>
      <t>2</t>
    </r>
    <r>
      <rPr>
        <b/>
        <sz val="9"/>
        <rFont val="Gotham Book"/>
      </rPr>
      <t xml:space="preserve"> (Informativo) </t>
    </r>
  </si>
  <si>
    <t>A. Instrumento Bono Cupón 1</t>
  </si>
  <si>
    <t>B. Instrumento Bono Cupón 2</t>
  </si>
  <si>
    <t>C. Instrumento Bono Cupón Cero XX</t>
  </si>
  <si>
    <t xml:space="preserve"> TOTAL DEUDA Y OTROS PASIVOS</t>
  </si>
  <si>
    <t>Obligaciones a Corto Plazo - LDF</t>
  </si>
  <si>
    <t>Del 1 de Enero al 31 de Diciembre de 2020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</si>
  <si>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</si>
  <si>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</si>
  <si>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</si>
  <si>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</si>
  <si>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</si>
  <si>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6. Obligaciones a Corto Plazo (Informativo)</t>
  </si>
  <si>
    <t xml:space="preserve">A. Crédito 1               </t>
  </si>
  <si>
    <t xml:space="preserve">B. Crédito 2           </t>
  </si>
  <si>
    <t xml:space="preserve">C. Crédito XX           </t>
  </si>
  <si>
    <t>Informe Analítico de Obligaciones Diferentes de Financiamientos - LDF</t>
  </si>
  <si>
    <t>Denominación de las Obligaciones Deferentes de Financiamientos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</si>
  <si>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</si>
  <si>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</si>
  <si>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</si>
  <si>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</si>
  <si>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</si>
  <si>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</si>
  <si>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</si>
  <si>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diciembre de 2019</t>
  </si>
  <si>
    <t>Monto pagado de la Inversión Actualizado al 31 de diciembre de 2020</t>
  </si>
  <si>
    <t>Saldo pendiente por pagar de la Inversión al 31 de diciembre de 2020</t>
  </si>
  <si>
    <t xml:space="preserve">A. Asociaciones Público Privadas               </t>
  </si>
  <si>
    <t xml:space="preserve"> </t>
  </si>
  <si>
    <t xml:space="preserve">a) APP 1 </t>
  </si>
  <si>
    <t>b) APP 2</t>
  </si>
  <si>
    <t>c) APP 3</t>
  </si>
  <si>
    <t>d) APP XX</t>
  </si>
  <si>
    <t xml:space="preserve">B. Otros Instrumentos   </t>
  </si>
  <si>
    <t xml:space="preserve">a) Otro Instrumento 1 </t>
  </si>
  <si>
    <t>b) Otro Instrumento 2</t>
  </si>
  <si>
    <t>c) Otro Instrumento 3</t>
  </si>
  <si>
    <t>d) Otro Instrumento XX</t>
  </si>
  <si>
    <t>C.  Total de Obligaciones Diferentes de Financiemiento</t>
  </si>
  <si>
    <t>Balance Presupuestario - LDF</t>
  </si>
  <si>
    <t xml:space="preserve">Concepto </t>
  </si>
  <si>
    <r>
      <t>Estimado</t>
    </r>
    <r>
      <rPr>
        <b/>
        <sz val="10"/>
        <color theme="0"/>
        <rFont val="Gotham Book"/>
      </rPr>
      <t>/</t>
    </r>
    <r>
      <rPr>
        <b/>
        <sz val="8"/>
        <color theme="0"/>
        <rFont val="Gotham Book"/>
      </rPr>
      <t>Aprobado (d)</t>
    </r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</si>
  <si>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</si>
  <si>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</si>
  <si>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</si>
  <si>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</si>
  <si>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</si>
  <si>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</si>
  <si>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r>
      <t>B. Egresos Presupuestarios</t>
    </r>
    <r>
      <rPr>
        <b/>
        <vertAlign val="superscript"/>
        <sz val="8"/>
        <color theme="1"/>
        <rFont val="Gotham Book"/>
      </rPr>
      <t xml:space="preserve">1  </t>
    </r>
    <r>
      <rPr>
        <b/>
        <sz val="8"/>
        <color theme="1"/>
        <rFont val="Gotham Book"/>
      </rPr>
      <t>(B = B1+B2)</t>
    </r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</si>
  <si>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</si>
  <si>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</si>
  <si>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</si>
  <si>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</si>
  <si>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</si>
  <si>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</si>
  <si>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</si>
  <si>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</si>
  <si>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</si>
  <si>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</si>
  <si>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</si>
  <si>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</si>
  <si>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</si>
  <si>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</si>
  <si>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(IV= III + E)</t>
  </si>
  <si>
    <t>Estimado/ Aprobado (d)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</si>
  <si>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</si>
  <si>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</si>
  <si>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</si>
  <si>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</si>
  <si>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</si>
  <si>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</si>
  <si>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</si>
  <si>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 xml:space="preserve">   A3. Financiamiento Neto con Fuente de Pago de Ingresos de Libre Disposición (A3. 1 = F1 - G1)</t>
  </si>
  <si>
    <t>B1. Gasto No Etiquetado (sin incluir Amortización de la Deuda Pública)</t>
  </si>
  <si>
    <t>C1. Remanentes de lngresos de Libre Disposición aplicados en el periodo</t>
  </si>
  <si>
    <t xml:space="preserve">  V. Balance Presupuestario de Recursos Disponibles (V= A1 + A3.1  - B1 + C1)</t>
  </si>
  <si>
    <t xml:space="preserve">  VI. Balance Presupuestario de Recursos Disponibles sin Financiamiento Neto (VI = V - A3.1)</t>
  </si>
  <si>
    <t xml:space="preserve">    A2. Transferencias Federales Etiquetadas</t>
  </si>
  <si>
    <t xml:space="preserve">   A3.2 Financiamiento Neto con Fuente de Pago de Transferencias Federales Etiquetadas (A3. 2 = F2 - G2)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</si>
  <si>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</si>
  <si>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</si>
  <si>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</si>
  <si>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t xml:space="preserve">  VII. Balance Presupuestario de Recursos Etiquetados (VII = A2 + A3.2  - B2 + C2)</t>
  </si>
  <si>
    <t xml:space="preserve">  VIII. Balance Presupuestario de Recursos Etiquetados sin Financiamiento Neto (VIII = VII - A3.2)</t>
  </si>
  <si>
    <t xml:space="preserve">Estado Analítico de Ingresos Detallado </t>
  </si>
  <si>
    <t>Ingreso</t>
  </si>
  <si>
    <t xml:space="preserve">Diferencia </t>
  </si>
  <si>
    <t>Estimado (d)</t>
  </si>
  <si>
    <t>Ampliaciones y Reducciones</t>
  </si>
  <si>
    <t>Modificado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</si>
  <si>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</si>
  <si>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</si>
  <si>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</si>
  <si>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</si>
  <si>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</si>
  <si>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</si>
  <si>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</si>
  <si>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Ingresos de Libre Disposición </t>
  </si>
  <si>
    <t xml:space="preserve">  A. Impuestos</t>
  </si>
  <si>
    <t xml:space="preserve">  B. Cuotas y Aportaciones de Seguridad Social</t>
  </si>
  <si>
    <t xml:space="preserve">  C. Contribuciones de Mejoras</t>
  </si>
  <si>
    <t xml:space="preserve">  D. Derechos</t>
  </si>
  <si>
    <t xml:space="preserve">  E. Productos</t>
  </si>
  <si>
    <t xml:space="preserve">  F. Aprovechamientos</t>
  </si>
  <si>
    <t xml:space="preserve">  G. Ingresos por Ventas de Bienes y Prestación de Servicios</t>
  </si>
  <si>
    <t xml:space="preserve">  H. Participaciones y Aportaciones</t>
  </si>
  <si>
    <t xml:space="preserve">h1) Fondo General de Participaciones </t>
  </si>
  <si>
    <t xml:space="preserve">h2) Fondo de Fomento Municipal </t>
  </si>
  <si>
    <t>h3) Fondo de Fiscalización y Recaudación</t>
  </si>
  <si>
    <t xml:space="preserve">h4) Fondo de Compensación </t>
  </si>
  <si>
    <t>h5) Fondo de Extracción de Hidrocarburos</t>
  </si>
  <si>
    <t>h6) Impuesto Especial Sobre Producción y Servicios</t>
  </si>
  <si>
    <t>h7) 0.136% de la Recaudación Federal Participables</t>
  </si>
  <si>
    <t xml:space="preserve">h8) 3.17% Sobre Extracción de Petróleo </t>
  </si>
  <si>
    <t xml:space="preserve">h9) Gasolinas y Diésel </t>
  </si>
  <si>
    <t xml:space="preserve">h10) Fondo de Impuesto Sobre la Renta </t>
  </si>
  <si>
    <t xml:space="preserve">h11) Fondo de Estabilización de los Ingresos de las Entidades Federativas </t>
  </si>
  <si>
    <t xml:space="preserve">  I.- Incentivos Derivados de Colaboración Fiscal </t>
  </si>
  <si>
    <t xml:space="preserve">       i1) Tenencia o Uso de Vehículos</t>
  </si>
  <si>
    <t xml:space="preserve">       i2) Fondo de Compensación ISAN</t>
  </si>
  <si>
    <t xml:space="preserve">       i3) Impuesto Sobre Automóviles Nuevos</t>
  </si>
  <si>
    <t xml:space="preserve">       i4) Fondo de Compensación de Repecos-Intermedios</t>
  </si>
  <si>
    <t xml:space="preserve">       i5) Otros Incentivos Económicos</t>
  </si>
  <si>
    <t xml:space="preserve">  J. Transferencias </t>
  </si>
  <si>
    <t xml:space="preserve">  K. Convenios</t>
  </si>
  <si>
    <t xml:space="preserve">k1) Otros Convenios y Subsidios </t>
  </si>
  <si>
    <t xml:space="preserve">  L. Otros Ingresos de Libre Disposición </t>
  </si>
  <si>
    <t xml:space="preserve">       l1) Participaciones en Ingresos Locales </t>
  </si>
  <si>
    <t xml:space="preserve">       l2) Otros Ingresos de Libre Disposición </t>
  </si>
  <si>
    <t xml:space="preserve">l. Total de Ingresos de Libre Disposición </t>
  </si>
  <si>
    <t xml:space="preserve">Ingresos Excedentes de Ingresos de Libre Disposición </t>
  </si>
  <si>
    <t>Instituto de Cultura Fïsica y Deporte del Estado de Zacatecas</t>
  </si>
  <si>
    <t xml:space="preserve">Transferencias Federales Etiquetadas </t>
  </si>
  <si>
    <t xml:space="preserve">  A. Aportaciones</t>
  </si>
  <si>
    <t xml:space="preserve">          a1) Fondo de Aportaciones para la Nómina Educativa y Gasto Operativo</t>
  </si>
  <si>
    <t xml:space="preserve">          a2) Fondo de Aportaciones para los Servicios de Salud </t>
  </si>
  <si>
    <t xml:space="preserve">          a3) Fondo de Aportaciones para la Infraestructura Social</t>
  </si>
  <si>
    <t xml:space="preserve">          a4) Fondo de Aport. p/Fortalecimiento de los Municipios y las Demarcaciones Territoriales del DF 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</si>
  <si>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</si>
  <si>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</si>
  <si>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p/Seguridad Pública de los Estados y del DF</t>
  </si>
  <si>
    <t xml:space="preserve">          a8) Fondo de Aportaciones P/Fortalecimiento de las Entidades Federativas</t>
  </si>
  <si>
    <t xml:space="preserve">  B. Convenios</t>
  </si>
  <si>
    <t>b1) Convenios de Protección Social en Salud</t>
  </si>
  <si>
    <t xml:space="preserve">b2) Convenios de Descentralización  </t>
  </si>
  <si>
    <t xml:space="preserve">b3) Convenios de Reasignación  </t>
  </si>
  <si>
    <t xml:space="preserve">b4) Otros Convenios y Subsidios  </t>
  </si>
  <si>
    <t xml:space="preserve">  C. Fondos Distintos de Aportaciones </t>
  </si>
  <si>
    <t>c1) Fondo para Entidades Federativas y Municipios: Productos de Hidrocarburos</t>
  </si>
  <si>
    <t xml:space="preserve">c2) Fondo Minero </t>
  </si>
  <si>
    <t xml:space="preserve">  D. Transferencias, Subsidios y Subvenciones, Pensiones y Jubilaciones</t>
  </si>
  <si>
    <t xml:space="preserve">  E. Otras Transferencias Federales Etiquetadas</t>
  </si>
  <si>
    <t>ll. Total de Transferencias Federales Etiquetadas</t>
  </si>
  <si>
    <t xml:space="preserve">III. Ingresos Derivados de Financiamientos  </t>
  </si>
  <si>
    <t xml:space="preserve">  A. Ingresos Derivados de Financiamientos </t>
  </si>
  <si>
    <t>IV. Total de Ingresos</t>
  </si>
  <si>
    <t xml:space="preserve">  Datos Informativos:</t>
  </si>
  <si>
    <t xml:space="preserve">  1. Ingresos Derivados de Financiamientos con Fuente de Pago de Ingresos de Libre Disposición</t>
  </si>
  <si>
    <t xml:space="preserve">  2. Ingresos Derivados de Financiamientos con Fuente de Pago de Transferencias Federales Etiquetadas</t>
  </si>
  <si>
    <t xml:space="preserve">  3. Ingresos Derivados de Financiamientos (3=1+2)</t>
  </si>
  <si>
    <t xml:space="preserve">Estado Analítico del Ejercicio del Presupuesto de Egresos Detallado- LDF </t>
  </si>
  <si>
    <t xml:space="preserve">Clasificación por Objeto del Gasto </t>
  </si>
  <si>
    <t>(PESOS)</t>
  </si>
  <si>
    <t>Egresos</t>
  </si>
  <si>
    <t>Subejercicio</t>
  </si>
  <si>
    <t>Ampliaciones/ (Reducciones)</t>
  </si>
  <si>
    <t>3 = (1 + 2 )</t>
  </si>
  <si>
    <t>6 = ( 3 - 4 )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</si>
  <si>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</si>
  <si>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</si>
  <si>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</si>
  <si>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</si>
  <si>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</si>
  <si>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</si>
  <si>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</si>
  <si>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</si>
  <si>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</si>
  <si>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</si>
  <si>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</si>
  <si>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</si>
  <si>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</si>
  <si>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</si>
  <si>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</si>
  <si>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</si>
  <si>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</si>
  <si>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</si>
  <si>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</si>
  <si>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</si>
  <si>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</si>
  <si>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</si>
  <si>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</si>
  <si>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</si>
  <si>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</si>
  <si>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</si>
  <si>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</si>
  <si>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</si>
  <si>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</si>
  <si>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Total de Clasificación Por Objeto del Gasto hoja 1 de 6</t>
  </si>
  <si>
    <t>D. Transferencias, Asignaciones, Subsidios y Otras Ayudas</t>
  </si>
  <si>
    <t>d1) Transferencia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</si>
  <si>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</si>
  <si>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</si>
  <si>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</si>
  <si>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</si>
  <si>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</si>
  <si>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</si>
  <si>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</si>
  <si>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</si>
  <si>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</si>
  <si>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</si>
  <si>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</si>
  <si>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</si>
  <si>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</si>
  <si>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</si>
  <si>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</si>
  <si>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</si>
  <si>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</si>
  <si>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Bienes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</si>
  <si>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</si>
  <si>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</si>
  <si>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</si>
  <si>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</si>
  <si>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>Total de Clasificación Por Objeto del Gasto hoja 2 de 6</t>
  </si>
  <si>
    <t>G. Inversiones Financieras y Otras Provisiones</t>
  </si>
  <si>
    <t>g1) Inversiones Para el Fomento de Actividades Productivas</t>
  </si>
  <si>
    <t>g2) Acciones y Participaciones de Capital</t>
  </si>
  <si>
    <t>g3) Compra de Títulos y Valores</t>
  </si>
  <si>
    <t xml:space="preserve">g4) Concesión de Préstamos </t>
  </si>
  <si>
    <t>g5) Inversiones de Fideicomisos, Mandatos y Otros Análogos              Fideicomisos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</si>
  <si>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</si>
  <si>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</si>
  <si>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</si>
  <si>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</si>
  <si>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</si>
  <si>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</si>
  <si>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>I. Deuda Pública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</si>
  <si>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</si>
  <si>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</si>
  <si>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</si>
  <si>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</si>
  <si>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</si>
  <si>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</si>
  <si>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</si>
  <si>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Total de Clasificación Por Objeto del Gasto hoja 3 de 6</t>
  </si>
  <si>
    <t>Estado Analítico del Ejercicio del Presupuesto de Egresos Detallado- LDF</t>
  </si>
  <si>
    <t>II. Gasto Etiquetado</t>
  </si>
  <si>
    <t>Total de Clasificación Por Objeto del Gasto hoja 4 de 6</t>
  </si>
  <si>
    <t>Total de Clasificación Por Objeto del Gasto hoja 5 de 6</t>
  </si>
  <si>
    <t>Total de Clasificación Por Objeto del Gasto hoja 6 de 6</t>
  </si>
  <si>
    <t xml:space="preserve">Total de Clasificación Por Objeto del Gasto </t>
  </si>
  <si>
    <t>Clasificación Administrativa</t>
  </si>
  <si>
    <t>A. Dependencia o Unidad Administrativa 69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</si>
  <si>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</si>
  <si>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</si>
  <si>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</si>
  <si>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</si>
  <si>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</si>
  <si>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</si>
  <si>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</si>
  <si>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</t>
  </si>
  <si>
    <t xml:space="preserve">Clasificación Funcional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</si>
  <si>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</si>
  <si>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</si>
  <si>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</si>
  <si>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</si>
  <si>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</si>
  <si>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</si>
  <si>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</si>
  <si>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</si>
  <si>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</si>
  <si>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</si>
  <si>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</si>
  <si>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</si>
  <si>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</si>
  <si>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</si>
  <si>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</si>
  <si>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</si>
  <si>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</si>
  <si>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</si>
  <si>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</si>
  <si>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</si>
  <si>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</si>
  <si>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</si>
  <si>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</si>
  <si>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</si>
  <si>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</si>
  <si>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</si>
  <si>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</si>
  <si>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</si>
  <si>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</si>
  <si>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</si>
  <si>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</si>
  <si>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</si>
  <si>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Total Clasificación Funcional Hoja 1 de 2</t>
  </si>
  <si>
    <t>Total Clasificación Funcional Hoja 2 de 2</t>
  </si>
  <si>
    <t>Total Clasificación Funcional</t>
  </si>
  <si>
    <t>Clasificación de Servicios Personales por Categoría</t>
  </si>
  <si>
    <t>A. Personal Administrativo y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</si>
  <si>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</si>
  <si>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</si>
  <si>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</si>
  <si>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</si>
  <si>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</si>
  <si>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</si>
  <si>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>e1) Nombre del Programa o Ley 1</t>
  </si>
  <si>
    <t>e2) Nombre de Programa o Ley 2</t>
  </si>
  <si>
    <t>F. Sentencias laborales definitivas</t>
  </si>
  <si>
    <t>III. Total del Gasto en Servicios Personales.</t>
  </si>
  <si>
    <t>Proyección de Ingresos - LDF</t>
  </si>
  <si>
    <t>(CIFRAS NOMINALES)</t>
  </si>
  <si>
    <t>Concepto (b)</t>
  </si>
  <si>
    <t>Año en Cuestión (de iniciativa de Ley) c</t>
  </si>
  <si>
    <t>Año 1 (2021)</t>
  </si>
  <si>
    <t>Año 2 (2022)</t>
  </si>
  <si>
    <t>Año 3 (2023)</t>
  </si>
  <si>
    <t>Año 4 (2024)</t>
  </si>
  <si>
    <t>Año 5 (2025)</t>
  </si>
  <si>
    <t xml:space="preserve">1. Ingresos de Libre Disposición </t>
  </si>
  <si>
    <t xml:space="preserve">  G. Ingresos por Ventas de Bienes y Servicios</t>
  </si>
  <si>
    <t xml:space="preserve">  I. Incentivos Derivados de la Colaboración Fiscal</t>
  </si>
  <si>
    <t xml:space="preserve">  J. Transferencias</t>
  </si>
  <si>
    <t xml:space="preserve">  L. Otros Ingresos de Libre Disposición</t>
  </si>
  <si>
    <t>2. Transferencias Federales Etiquetadas</t>
  </si>
  <si>
    <t xml:space="preserve">      A. Aportaciones </t>
  </si>
  <si>
    <t xml:space="preserve">      B. Convenios </t>
  </si>
  <si>
    <t xml:space="preserve">      C. Fondos Distintos de Aportaciones </t>
  </si>
  <si>
    <t xml:space="preserve">      D. Transferencias,Subsidios y Subvenciones, y Pensiones y Jubilaciones</t>
  </si>
  <si>
    <t xml:space="preserve">      E. Otras Transferencias Federales Etiquetadas  </t>
  </si>
  <si>
    <t xml:space="preserve">3. Ingresos Derivados de Financiamientos </t>
  </si>
  <si>
    <t xml:space="preserve">     A. Ingresos Derivados de Financiamientos </t>
  </si>
  <si>
    <t>4. Total de Ingresos Proyectados</t>
  </si>
  <si>
    <t>Datos informativos</t>
  </si>
  <si>
    <t>1. Ingresos Derivados de Financiamientos con Fuente de Pago de Recursos de Libre Disposición.</t>
  </si>
  <si>
    <t>2. Ingresos Derivados de Financiamientos con Fuente de Pago de Transferencias Federales Etiquetadas.</t>
  </si>
  <si>
    <t>3. Ingresos Derivados de Financiamiento (3=1+2)</t>
  </si>
  <si>
    <t>Proyecciones de Egresos- LDF</t>
  </si>
  <si>
    <t xml:space="preserve">Año </t>
  </si>
  <si>
    <t xml:space="preserve">Año 4 (2024) </t>
  </si>
  <si>
    <t>1. Gasto No Etiquetado</t>
  </si>
  <si>
    <t>2. Gasto Etiquetado</t>
  </si>
  <si>
    <t>3. Total de Egresos Proyectados</t>
  </si>
  <si>
    <t>Resultado de Ingresos - LDF</t>
  </si>
  <si>
    <t>Año 5 (2015)</t>
  </si>
  <si>
    <t>Año 4 (2016)</t>
  </si>
  <si>
    <t>Año 3 (2017)</t>
  </si>
  <si>
    <t>Año 2 (2018)</t>
  </si>
  <si>
    <t>Año 1 (2019)</t>
  </si>
  <si>
    <t>Año del Ejercicio Vigente (d)</t>
  </si>
  <si>
    <t xml:space="preserve">   A.  Impuestos</t>
  </si>
  <si>
    <t xml:space="preserve">   B.  Cuotas y Aportaciones de Seguridad Social </t>
  </si>
  <si>
    <t xml:space="preserve">   C.  Contribuciones de Mejoras </t>
  </si>
  <si>
    <t xml:space="preserve">   D.   Derechos</t>
  </si>
  <si>
    <t xml:space="preserve">   E.   Productos</t>
  </si>
  <si>
    <t xml:space="preserve">   F.   Aprobechamientos</t>
  </si>
  <si>
    <t xml:space="preserve">   G.  Ingresos por Ventas de Bienes y Servicios</t>
  </si>
  <si>
    <t xml:space="preserve">   H.   Participaciones</t>
  </si>
  <si>
    <t xml:space="preserve">   I.    Incentivos Derivados de la Colaboración Fiscal </t>
  </si>
  <si>
    <t xml:space="preserve">  J.   Transferencias</t>
  </si>
  <si>
    <t xml:space="preserve">  K.  Convenios</t>
  </si>
  <si>
    <t xml:space="preserve">  L.  Otros Ingresos de Libre Disposición</t>
  </si>
  <si>
    <t xml:space="preserve">2. Transferencias Federales Etiquetadas </t>
  </si>
  <si>
    <t xml:space="preserve">        A. Aportaciones</t>
  </si>
  <si>
    <t xml:space="preserve">        B. Convenios</t>
  </si>
  <si>
    <t xml:space="preserve">        C. Fonmdos Distintos de Aportaciones</t>
  </si>
  <si>
    <t xml:space="preserve">        D. Transferencias, Subsidios y Subvenciones, y Pensiones y Jubilaciones</t>
  </si>
  <si>
    <t xml:space="preserve">        E. Otras Transferencias Federales Etiquetadas </t>
  </si>
  <si>
    <t>3. Ingresos Derivados de Financiamientos (3=A)</t>
  </si>
  <si>
    <t xml:space="preserve">        A. Ingresos Derivados de Financiamientos </t>
  </si>
  <si>
    <t>4. Total de Resultados de Ingresos (4=1+2+3)</t>
  </si>
  <si>
    <t>Datos Informativos</t>
  </si>
  <si>
    <t>3. Ingresos Derivados de Financiamiento</t>
  </si>
  <si>
    <t>Resultados de Egresos- LDF</t>
  </si>
  <si>
    <t>Año 2020</t>
  </si>
  <si>
    <t xml:space="preserve">Año 4 (2016) </t>
  </si>
  <si>
    <t>3. Total del Resultado de Egresos</t>
  </si>
  <si>
    <t>Informe Sobre Estudios Actuariales - LDF</t>
  </si>
  <si>
    <t xml:space="preserve">Pensiones y Jubilaciones 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</si>
  <si>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</si>
  <si>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</si>
  <si>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</si>
  <si>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</si>
  <si>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</si>
  <si>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</si>
  <si>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</si>
  <si>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</si>
  <si>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</si>
  <si>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</si>
  <si>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</si>
  <si>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</si>
  <si>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</si>
  <si>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</si>
  <si>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 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</si>
  <si>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</si>
  <si>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</si>
  <si>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</si>
  <si>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 (como%)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</si>
  <si>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</si>
  <si>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</si>
  <si>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</si>
  <si>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</si>
  <si>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</si>
  <si>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</si>
  <si>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Total Hoja 1 de 2</t>
  </si>
  <si>
    <t>Ente:</t>
  </si>
  <si>
    <t>Del 1 de enero al 31 de diciembre de 2020</t>
  </si>
  <si>
    <t>Monto mensual por pensión</t>
  </si>
  <si>
    <t>Máximo</t>
  </si>
  <si>
    <t>Mínimo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</si>
  <si>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</si>
  <si>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</si>
  <si>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</si>
  <si>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</si>
  <si>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</si>
  <si>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</si>
  <si>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 xml:space="preserve">Valor presente de aportaciones futuras </t>
  </si>
  <si>
    <t>Otros Ingresos</t>
  </si>
  <si>
    <t>Déficit/superávit actuarial</t>
  </si>
  <si>
    <t>Periodo de suficiencia</t>
  </si>
  <si>
    <t>Año de descapitalizaión</t>
  </si>
  <si>
    <t>Tasa de rendimiento</t>
  </si>
  <si>
    <t>Estudio actuarial</t>
  </si>
  <si>
    <t>Año de elaboración del estudio actuarial</t>
  </si>
  <si>
    <t>Empresa que elaboró el estudio actuarial</t>
  </si>
  <si>
    <t>Total Hoja 2 de 2</t>
  </si>
  <si>
    <t>TOTAL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</si>
  <si>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</si>
  <si>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</si>
  <si>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</si>
  <si>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</si>
  <si>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</si>
  <si>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</si>
  <si>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</si>
  <si>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</si>
  <si>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</si>
  <si>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</si>
  <si>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</si>
  <si>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</si>
  <si>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</si>
  <si>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</si>
  <si>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</si>
  <si>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Propuesto</t>
  </si>
  <si>
    <t>Iniciativa de Ley de Ingresos y Proyecto de Presupuesto de Egresos</t>
  </si>
  <si>
    <t>pesos</t>
  </si>
  <si>
    <t>Art. 6 y 19 de la LDF</t>
  </si>
  <si>
    <t>Ley de Ingresos y Presupuesto de Egresos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</si>
  <si>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</si>
  <si>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</si>
  <si>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</si>
  <si>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</si>
  <si>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</si>
  <si>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</si>
  <si>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</si>
  <si>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</si>
  <si>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</si>
  <si>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</si>
  <si>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</si>
  <si>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</si>
  <si>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</si>
  <si>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</si>
  <si>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</si>
  <si>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</si>
  <si>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</si>
  <si>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</si>
  <si>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</si>
  <si>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</si>
  <si>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</si>
  <si>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</si>
  <si>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</si>
  <si>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</si>
  <si>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</si>
  <si>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</si>
  <si>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Recurso Estatal ,   Recurso Propio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</si>
  <si>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</si>
  <si>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</si>
  <si>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</si>
  <si>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</si>
  <si>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</si>
  <si>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</si>
  <si>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</si>
  <si>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</si>
  <si>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</si>
  <si>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</si>
  <si>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</si>
  <si>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</si>
  <si>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</si>
  <si>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</si>
  <si>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</si>
  <si>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</si>
  <si>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</si>
  <si>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</si>
  <si>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</si>
  <si>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</si>
  <si>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</si>
  <si>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</si>
  <si>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</si>
  <si>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</si>
  <si>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</si>
  <si>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</si>
  <si>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</si>
  <si>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</si>
  <si>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</si>
  <si>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</si>
  <si>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</si>
  <si>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</si>
  <si>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</si>
  <si>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</si>
  <si>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</si>
  <si>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</si>
  <si>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</si>
  <si>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</si>
  <si>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</si>
  <si>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</si>
  <si>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</si>
  <si>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</si>
  <si>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</si>
  <si>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</si>
  <si>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</si>
  <si>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Límite de Obligaciones a Corto Plazo (mm)</t>
  </si>
  <si>
    <t>Art. 30 frac. I de la LDF</t>
  </si>
  <si>
    <t>Obligaciones a Corto Plazo (nn)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</si>
</sst>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,###\)"/>
    <numFmt numFmtId="168" formatCode="#,##0;\(#,###,###\)"/>
    <numFmt numFmtId="169" formatCode="_(* #,##0_);_(* \(#,##0\);_(* &quot;-&quot;??_);_(@_)"/>
    <numFmt numFmtId="170" formatCode="#,##0;\(#,##0.###\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11"/>
      <color theme="1"/>
      <name val="Soberana Sans Light"/>
    </font>
    <font>
      <b/>
      <sz val="14"/>
      <name val="Gotham Book"/>
    </font>
    <font>
      <b/>
      <u/>
      <sz val="14"/>
      <name val="Gotham Book"/>
    </font>
    <font>
      <b/>
      <sz val="9"/>
      <name val="Gotham Book"/>
    </font>
    <font>
      <b/>
      <sz val="7"/>
      <name val="Gotham Book"/>
    </font>
    <font>
      <sz val="9"/>
      <color theme="1"/>
      <name val="Gotham Book"/>
    </font>
    <font>
      <sz val="9"/>
      <color theme="0"/>
      <name val="Gotham Book"/>
    </font>
    <font>
      <b/>
      <sz val="12"/>
      <color theme="0"/>
      <name val="Gotham Book"/>
    </font>
    <font>
      <b/>
      <sz val="11"/>
      <name val="Gotham Book"/>
    </font>
    <font>
      <sz val="11"/>
      <name val="Gotham Book"/>
    </font>
    <font>
      <sz val="11"/>
      <color theme="1"/>
      <name val="Gotham Book"/>
    </font>
    <font>
      <b/>
      <i/>
      <sz val="11"/>
      <name val="Gotham Book"/>
    </font>
    <font>
      <b/>
      <sz val="11"/>
      <color theme="1"/>
      <name val="Gotham Book"/>
    </font>
    <font>
      <sz val="10"/>
      <name val="Gotham Book"/>
    </font>
    <font>
      <b/>
      <sz val="9"/>
      <color theme="1"/>
      <name val="Gotham Book"/>
    </font>
    <font>
      <sz val="11"/>
      <color theme="0"/>
      <name val="Gotham Book"/>
    </font>
    <font>
      <i/>
      <sz val="11"/>
      <name val="Gotham Book"/>
    </font>
    <font>
      <b/>
      <sz val="12"/>
      <name val="Gotham Book"/>
    </font>
    <font>
      <b/>
      <sz val="9"/>
      <color theme="0"/>
      <name val="Gotham Book"/>
    </font>
    <font>
      <b/>
      <sz val="10"/>
      <name val="Gotham Book"/>
    </font>
    <font>
      <sz val="9"/>
      <name val="Gotham Book"/>
    </font>
    <font>
      <b/>
      <i/>
      <sz val="9"/>
      <color theme="1"/>
      <name val="Gotham Book"/>
    </font>
    <font>
      <b/>
      <i/>
      <sz val="9"/>
      <name val="Gotham Book"/>
    </font>
    <font>
      <b/>
      <i/>
      <sz val="10"/>
      <name val="Gotham Book"/>
    </font>
    <font>
      <b/>
      <sz val="9"/>
      <color theme="0" tint="-0.499984740745262"/>
      <name val="Gotham Book"/>
    </font>
    <font>
      <b/>
      <vertAlign val="superscript"/>
      <sz val="9"/>
      <name val="Gotham Book"/>
    </font>
    <font>
      <b/>
      <i/>
      <sz val="9"/>
      <color theme="0"/>
      <name val="Gotham Book"/>
    </font>
    <font>
      <b/>
      <i/>
      <sz val="11"/>
      <color theme="0"/>
      <name val="Gotham Book"/>
    </font>
    <font>
      <b/>
      <sz val="8"/>
      <name val="Gotham Book"/>
    </font>
    <font>
      <sz val="8"/>
      <color theme="1"/>
      <name val="Gotham Book"/>
    </font>
    <font>
      <b/>
      <sz val="8"/>
      <color theme="0"/>
      <name val="Gotham Book"/>
    </font>
    <font>
      <b/>
      <sz val="10"/>
      <color theme="0"/>
      <name val="Gotham Book"/>
    </font>
    <font>
      <b/>
      <sz val="8"/>
      <color theme="1"/>
      <name val="Gotham Book"/>
    </font>
    <font>
      <b/>
      <vertAlign val="superscript"/>
      <sz val="8"/>
      <color theme="1"/>
      <name val="Gotham Book"/>
    </font>
    <font>
      <b/>
      <sz val="8"/>
      <color indexed="8"/>
      <name val="Gotham Book"/>
    </font>
    <font>
      <sz val="8"/>
      <color indexed="8"/>
      <name val="Gotham Book"/>
    </font>
    <font>
      <b/>
      <sz val="8"/>
      <color rgb="FF000000"/>
      <name val="Gotham Book"/>
    </font>
    <font>
      <sz val="8"/>
      <color rgb="FF000000"/>
      <name val="Gotham Book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b/>
      <u/>
      <sz val="8"/>
      <name val="Gotham Book"/>
    </font>
    <font>
      <i/>
      <sz val="8"/>
      <name val="Gotham Book"/>
    </font>
    <font>
      <i/>
      <sz val="8"/>
      <color theme="1"/>
      <name val="Gotham Book"/>
    </font>
    <font>
      <b/>
      <u/>
      <sz val="9"/>
      <name val="Gotham Book"/>
    </font>
    <font>
      <b/>
      <sz val="10"/>
      <name val="Arial"/>
      <family val="2"/>
    </font>
    <font>
      <i/>
      <sz val="8"/>
      <color rgb="FF000000"/>
      <name val="Gotham Book"/>
    </font>
    <font>
      <sz val="10"/>
      <color theme="1"/>
      <name val="Calibri"/>
      <family val="2"/>
      <scheme val="minor"/>
    </font>
    <font>
      <sz val="10"/>
      <color theme="1"/>
      <name val="Gotham Book"/>
    </font>
    <font>
      <b/>
      <sz val="11"/>
      <color theme="0"/>
      <name val="Gotham Book"/>
    </font>
    <font>
      <sz val="10"/>
      <color theme="0"/>
      <name val="Gotham Book"/>
    </font>
    <font>
      <b/>
      <sz val="10"/>
      <color theme="1"/>
      <name val="Gotham Book"/>
    </font>
    <font>
      <i/>
      <sz val="10"/>
      <color theme="1"/>
      <name val="Gotham Book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3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 style="medium">
        <color rgb="FF80000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1" tint="0.499984740745262"/>
      </left>
      <right/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/>
      </top>
      <bottom/>
      <diagonal/>
    </border>
    <border>
      <left/>
      <right style="medium">
        <color theme="1" tint="0.499984740745262"/>
      </right>
      <top style="medium">
        <color theme="0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0"/>
      </left>
      <right style="medium">
        <color rgb="FF336600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rgb="FF336600"/>
      </left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medium">
        <color theme="0"/>
      </left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medium">
        <color theme="0"/>
      </left>
      <right style="medium">
        <color rgb="FF336600"/>
      </right>
      <top style="medium">
        <color rgb="FF336600"/>
      </top>
      <bottom style="medium">
        <color rgb="FF336600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rgb="FF336600"/>
      </top>
      <bottom style="thin">
        <color theme="1" tint="0.34998626667073579"/>
      </bottom>
      <diagonal/>
    </border>
    <border>
      <left style="medium">
        <color rgb="FF336600"/>
      </left>
      <right/>
      <top style="medium">
        <color rgb="FF336600"/>
      </top>
      <bottom style="medium">
        <color rgb="FF336600"/>
      </bottom>
      <diagonal/>
    </border>
    <border>
      <left/>
      <right style="medium">
        <color theme="0"/>
      </right>
      <top style="medium">
        <color rgb="FF336600"/>
      </top>
      <bottom style="medium">
        <color rgb="FF336600"/>
      </bottom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/>
      <right style="medium">
        <color theme="0"/>
      </right>
      <top/>
      <bottom style="medium">
        <color rgb="FF336600"/>
      </bottom>
      <diagonal/>
    </border>
    <border>
      <left style="medium">
        <color theme="0"/>
      </left>
      <right style="medium">
        <color theme="0"/>
      </right>
      <top/>
      <bottom style="medium">
        <color rgb="FF336600"/>
      </bottom>
      <diagonal/>
    </border>
    <border>
      <left style="medium">
        <color theme="0"/>
      </left>
      <right style="medium">
        <color rgb="FF336600"/>
      </right>
      <top/>
      <bottom style="medium">
        <color rgb="FF3366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/>
      <right/>
      <top style="medium">
        <color rgb="FF336600"/>
      </top>
      <bottom/>
      <diagonal/>
    </border>
    <border>
      <left/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 style="thin">
        <color rgb="FF336600"/>
      </left>
      <right style="thin">
        <color theme="0"/>
      </right>
      <top style="thin">
        <color rgb="FF3366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366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36600"/>
      </top>
      <bottom/>
      <diagonal/>
    </border>
    <border>
      <left style="thin">
        <color theme="0"/>
      </left>
      <right style="thin">
        <color rgb="FF336600"/>
      </right>
      <top style="thin">
        <color rgb="FF336600"/>
      </top>
      <bottom/>
      <diagonal/>
    </border>
    <border>
      <left style="thin">
        <color rgb="FF3366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36600"/>
      </right>
      <top/>
      <bottom/>
      <diagonal/>
    </border>
    <border>
      <left style="thin">
        <color rgb="FF336600"/>
      </left>
      <right style="thin">
        <color theme="0"/>
      </right>
      <top style="thin">
        <color theme="0"/>
      </top>
      <bottom style="thin">
        <color rgb="FF3366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36600"/>
      </bottom>
      <diagonal/>
    </border>
    <border>
      <left style="thin">
        <color theme="0"/>
      </left>
      <right style="thin">
        <color theme="0"/>
      </right>
      <top/>
      <bottom style="thin">
        <color rgb="FF336600"/>
      </bottom>
      <diagonal/>
    </border>
    <border>
      <left style="thin">
        <color theme="0"/>
      </left>
      <right style="thin">
        <color rgb="FF336600"/>
      </right>
      <top/>
      <bottom style="thin">
        <color rgb="FF336600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rgb="FF336600"/>
      </left>
      <right/>
      <top style="thin">
        <color rgb="FF336600"/>
      </top>
      <bottom style="thin">
        <color rgb="FF336600"/>
      </bottom>
      <diagonal/>
    </border>
    <border>
      <left/>
      <right style="medium">
        <color theme="0"/>
      </right>
      <top style="thin">
        <color rgb="FF336600"/>
      </top>
      <bottom style="thin">
        <color rgb="FF336600"/>
      </bottom>
      <diagonal/>
    </border>
    <border>
      <left style="medium">
        <color theme="0"/>
      </left>
      <right style="medium">
        <color theme="0"/>
      </right>
      <top style="thin">
        <color rgb="FF336600"/>
      </top>
      <bottom style="thin">
        <color rgb="FF336600"/>
      </bottom>
      <diagonal/>
    </border>
    <border>
      <left style="medium">
        <color theme="0"/>
      </left>
      <right style="thin">
        <color rgb="FF336600"/>
      </right>
      <top style="thin">
        <color rgb="FF336600"/>
      </top>
      <bottom style="thin">
        <color rgb="FF336600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/>
      <bottom style="medium">
        <color rgb="FF336600"/>
      </bottom>
      <diagonal/>
    </border>
    <border>
      <left/>
      <right style="medium">
        <color rgb="FF336600"/>
      </right>
      <top/>
      <bottom style="medium">
        <color rgb="FF33660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 style="thin">
        <color theme="1"/>
      </left>
      <right/>
      <top style="thin">
        <color indexed="64"/>
      </top>
      <bottom style="thin">
        <color auto="1"/>
      </bottom>
      <diagonal/>
    </border>
    <border>
      <left/>
      <right style="thin">
        <color theme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</cellStyleXfs>
  <cellXfs count="670">
    <xf numFmtId="0" fontId="0" fillId="0" borderId="0" xfId="0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/>
    <xf numFmtId="0" fontId="7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43" fontId="8" fillId="2" borderId="0" xfId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9" fillId="0" borderId="0" xfId="0" applyFont="1"/>
    <xf numFmtId="0" fontId="6" fillId="2" borderId="0" xfId="0" applyFont="1" applyFill="1" applyBorder="1" applyAlignment="1">
      <alignment horizontal="left" vertical="top"/>
    </xf>
    <xf numFmtId="0" fontId="12" fillId="2" borderId="0" xfId="3" applyNumberFormat="1" applyFont="1" applyFill="1" applyBorder="1" applyAlignment="1">
      <alignment vertical="center"/>
    </xf>
    <xf numFmtId="0" fontId="13" fillId="2" borderId="0" xfId="3" applyNumberFormat="1" applyFont="1" applyFill="1" applyBorder="1" applyAlignment="1">
      <alignment horizontal="right" vertical="top"/>
    </xf>
    <xf numFmtId="0" fontId="14" fillId="2" borderId="0" xfId="0" applyFont="1" applyFill="1" applyBorder="1"/>
    <xf numFmtId="0" fontId="14" fillId="2" borderId="0" xfId="0" applyFont="1" applyFill="1"/>
    <xf numFmtId="165" fontId="16" fillId="3" borderId="11" xfId="1" applyNumberFormat="1" applyFont="1" applyFill="1" applyBorder="1" applyAlignment="1">
      <alignment horizontal="center"/>
    </xf>
    <xf numFmtId="0" fontId="12" fillId="2" borderId="13" xfId="3" applyNumberFormat="1" applyFont="1" applyFill="1" applyBorder="1" applyAlignment="1">
      <alignment vertical="center"/>
    </xf>
    <xf numFmtId="0" fontId="12" fillId="2" borderId="2" xfId="3" applyNumberFormat="1" applyFont="1" applyFill="1" applyBorder="1" applyAlignment="1">
      <alignment vertical="center"/>
    </xf>
    <xf numFmtId="0" fontId="13" fillId="2" borderId="2" xfId="3" applyNumberFormat="1" applyFont="1" applyFill="1" applyBorder="1" applyAlignment="1">
      <alignment horizontal="right" vertical="top"/>
    </xf>
    <xf numFmtId="0" fontId="14" fillId="2" borderId="14" xfId="0" applyFont="1" applyFill="1" applyBorder="1"/>
    <xf numFmtId="0" fontId="14" fillId="2" borderId="15" xfId="0" applyFont="1" applyFill="1" applyBorder="1" applyAlignment="1">
      <alignment vertical="top"/>
    </xf>
    <xf numFmtId="166" fontId="18" fillId="2" borderId="0" xfId="1" applyNumberFormat="1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horizontal="right" vertical="top"/>
    </xf>
    <xf numFmtId="0" fontId="17" fillId="2" borderId="0" xfId="0" applyFont="1" applyFill="1" applyBorder="1" applyAlignment="1">
      <alignment vertical="top"/>
    </xf>
    <xf numFmtId="0" fontId="19" fillId="2" borderId="16" xfId="0" applyFont="1" applyFill="1" applyBorder="1"/>
    <xf numFmtId="0" fontId="17" fillId="2" borderId="0" xfId="0" applyFont="1" applyFill="1" applyBorder="1" applyAlignment="1">
      <alignment vertical="top" wrapText="1"/>
    </xf>
    <xf numFmtId="3" fontId="18" fillId="2" borderId="0" xfId="0" applyNumberFormat="1" applyFont="1" applyFill="1" applyBorder="1" applyAlignment="1">
      <alignment vertical="top"/>
    </xf>
    <xf numFmtId="3" fontId="17" fillId="2" borderId="0" xfId="0" applyNumberFormat="1" applyFont="1" applyFill="1" applyBorder="1" applyAlignment="1">
      <alignment vertical="top"/>
    </xf>
    <xf numFmtId="0" fontId="20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/>
    </xf>
    <xf numFmtId="0" fontId="21" fillId="2" borderId="15" xfId="0" applyFont="1" applyFill="1" applyBorder="1" applyAlignment="1">
      <alignment horizontal="right" vertical="top"/>
    </xf>
    <xf numFmtId="3" fontId="17" fillId="2" borderId="0" xfId="0" applyNumberFormat="1" applyFont="1" applyFill="1" applyBorder="1" applyAlignment="1" applyProtection="1">
      <alignment vertical="top"/>
      <protection locked="0"/>
    </xf>
    <xf numFmtId="0" fontId="21" fillId="2" borderId="0" xfId="0" applyFont="1" applyFill="1" applyBorder="1" applyAlignment="1">
      <alignment horizontal="right" vertical="top"/>
    </xf>
    <xf numFmtId="0" fontId="14" fillId="2" borderId="15" xfId="0" applyFont="1" applyFill="1" applyBorder="1" applyAlignment="1">
      <alignment horizontal="right" vertical="top"/>
    </xf>
    <xf numFmtId="3" fontId="22" fillId="2" borderId="0" xfId="0" applyNumberFormat="1" applyFont="1" applyFill="1" applyBorder="1" applyAlignment="1" applyProtection="1">
      <alignment vertical="top"/>
      <protection locked="0"/>
    </xf>
    <xf numFmtId="0" fontId="19" fillId="2" borderId="15" xfId="0" applyFont="1" applyFill="1" applyBorder="1" applyAlignment="1">
      <alignment horizontal="right"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left" vertical="top" wrapText="1"/>
    </xf>
    <xf numFmtId="3" fontId="18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3" fontId="17" fillId="2" borderId="0" xfId="0" applyNumberFormat="1" applyFont="1" applyFill="1" applyBorder="1" applyAlignment="1" applyProtection="1">
      <alignment vertical="top"/>
    </xf>
    <xf numFmtId="0" fontId="23" fillId="2" borderId="15" xfId="0" applyFont="1" applyFill="1" applyBorder="1" applyAlignment="1">
      <alignment vertical="top"/>
    </xf>
    <xf numFmtId="0" fontId="17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vertical="top" wrapText="1"/>
    </xf>
    <xf numFmtId="0" fontId="19" fillId="2" borderId="15" xfId="0" applyFont="1" applyFill="1" applyBorder="1" applyAlignment="1">
      <alignment vertical="top"/>
    </xf>
    <xf numFmtId="0" fontId="17" fillId="2" borderId="0" xfId="0" applyFont="1" applyFill="1" applyBorder="1" applyAlignment="1">
      <alignment horizontal="left" vertical="top"/>
    </xf>
    <xf numFmtId="3" fontId="25" fillId="2" borderId="0" xfId="1" applyNumberFormat="1" applyFont="1" applyFill="1" applyBorder="1" applyAlignment="1">
      <alignment vertical="top"/>
    </xf>
    <xf numFmtId="0" fontId="18" fillId="2" borderId="0" xfId="0" applyFont="1" applyFill="1" applyBorder="1" applyAlignment="1">
      <alignment horizontal="left" vertical="top"/>
    </xf>
    <xf numFmtId="0" fontId="14" fillId="2" borderId="17" xfId="0" applyFont="1" applyFill="1" applyBorder="1" applyAlignment="1">
      <alignment vertical="top"/>
    </xf>
    <xf numFmtId="0" fontId="19" fillId="2" borderId="18" xfId="0" applyFont="1" applyFill="1" applyBorder="1" applyAlignment="1">
      <alignment vertical="top"/>
    </xf>
    <xf numFmtId="0" fontId="19" fillId="2" borderId="18" xfId="0" applyFont="1" applyFill="1" applyBorder="1" applyAlignment="1">
      <alignment horizontal="right" vertical="top"/>
    </xf>
    <xf numFmtId="0" fontId="19" fillId="2" borderId="19" xfId="0" applyFont="1" applyFill="1" applyBorder="1"/>
    <xf numFmtId="167" fontId="18" fillId="2" borderId="0" xfId="0" applyNumberFormat="1" applyFont="1" applyFill="1" applyBorder="1" applyAlignment="1" applyProtection="1">
      <alignment vertical="top"/>
      <protection locked="0"/>
    </xf>
    <xf numFmtId="167" fontId="22" fillId="2" borderId="0" xfId="0" applyNumberFormat="1" applyFont="1" applyFill="1" applyBorder="1" applyAlignment="1" applyProtection="1">
      <alignment vertical="top"/>
      <protection locked="0"/>
    </xf>
    <xf numFmtId="168" fontId="22" fillId="2" borderId="0" xfId="0" applyNumberFormat="1" applyFont="1" applyFill="1" applyBorder="1" applyAlignment="1" applyProtection="1">
      <alignment vertical="top"/>
      <protection locked="0"/>
    </xf>
    <xf numFmtId="168" fontId="18" fillId="2" borderId="0" xfId="0" applyNumberFormat="1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165" fontId="16" fillId="3" borderId="6" xfId="1" applyNumberFormat="1" applyFont="1" applyFill="1" applyBorder="1" applyAlignment="1">
      <alignment horizontal="center"/>
    </xf>
    <xf numFmtId="165" fontId="16" fillId="3" borderId="8" xfId="1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5" fillId="3" borderId="1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1" xfId="2" applyFont="1" applyFill="1" applyBorder="1" applyAlignment="1">
      <alignment horizontal="right" vertical="top"/>
    </xf>
    <xf numFmtId="0" fontId="16" fillId="3" borderId="9" xfId="2" applyFont="1" applyFill="1" applyBorder="1" applyAlignment="1">
      <alignment horizontal="right" vertical="top"/>
    </xf>
    <xf numFmtId="0" fontId="16" fillId="3" borderId="5" xfId="2" applyFont="1" applyFill="1" applyBorder="1" applyAlignment="1">
      <alignment horizontal="center" vertical="center"/>
    </xf>
    <xf numFmtId="0" fontId="16" fillId="3" borderId="12" xfId="2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6" fillId="2" borderId="0" xfId="2" applyFont="1" applyFill="1" applyAlignment="1">
      <alignment horizontal="center"/>
    </xf>
    <xf numFmtId="0" fontId="27" fillId="3" borderId="6" xfId="2" applyFont="1" applyFill="1" applyBorder="1" applyAlignment="1">
      <alignment horizontal="center" vertical="center" wrapText="1"/>
    </xf>
    <xf numFmtId="0" fontId="27" fillId="3" borderId="7" xfId="2" applyFont="1" applyFill="1" applyBorder="1" applyAlignment="1">
      <alignment horizontal="center" vertical="center" wrapText="1"/>
    </xf>
    <xf numFmtId="0" fontId="27" fillId="3" borderId="11" xfId="2" applyFont="1" applyFill="1" applyBorder="1" applyAlignment="1">
      <alignment horizontal="center" vertical="center" wrapText="1"/>
    </xf>
    <xf numFmtId="0" fontId="27" fillId="3" borderId="8" xfId="2" applyFont="1" applyFill="1" applyBorder="1" applyAlignment="1">
      <alignment horizontal="center" vertical="center" wrapText="1"/>
    </xf>
    <xf numFmtId="0" fontId="27" fillId="3" borderId="6" xfId="2" applyFont="1" applyFill="1" applyBorder="1" applyAlignment="1">
      <alignment horizontal="center" vertical="center" wrapText="1"/>
    </xf>
    <xf numFmtId="0" fontId="12" fillId="4" borderId="13" xfId="3" applyNumberFormat="1" applyFont="1" applyFill="1" applyBorder="1" applyAlignment="1">
      <alignment horizontal="left" vertical="center"/>
    </xf>
    <xf numFmtId="0" fontId="12" fillId="4" borderId="2" xfId="3" applyNumberFormat="1" applyFont="1" applyFill="1" applyBorder="1" applyAlignment="1">
      <alignment horizontal="left" vertical="center"/>
    </xf>
    <xf numFmtId="3" fontId="28" fillId="4" borderId="0" xfId="0" applyNumberFormat="1" applyFont="1" applyFill="1" applyAlignment="1">
      <alignment horizontal="right" vertical="center"/>
    </xf>
    <xf numFmtId="0" fontId="28" fillId="4" borderId="16" xfId="3" applyNumberFormat="1" applyFont="1" applyFill="1" applyBorder="1" applyAlignment="1">
      <alignment vertical="center"/>
    </xf>
    <xf numFmtId="0" fontId="23" fillId="2" borderId="15" xfId="0" applyFont="1" applyFill="1" applyBorder="1"/>
    <xf numFmtId="0" fontId="12" fillId="2" borderId="0" xfId="0" applyFont="1" applyFill="1" applyAlignment="1">
      <alignment horizontal="left" vertical="top"/>
    </xf>
    <xf numFmtId="3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3" fontId="28" fillId="2" borderId="20" xfId="0" applyNumberFormat="1" applyFont="1" applyFill="1" applyBorder="1" applyAlignment="1">
      <alignment vertical="center"/>
    </xf>
    <xf numFmtId="0" fontId="14" fillId="2" borderId="15" xfId="0" applyFont="1" applyFill="1" applyBorder="1"/>
    <xf numFmtId="0" fontId="29" fillId="2" borderId="0" xfId="0" applyFont="1" applyFill="1" applyAlignment="1">
      <alignment vertical="top"/>
    </xf>
    <xf numFmtId="3" fontId="29" fillId="2" borderId="0" xfId="0" applyNumberFormat="1" applyFont="1" applyFill="1" applyAlignment="1" applyProtection="1">
      <alignment horizontal="center" vertical="top"/>
      <protection locked="0"/>
    </xf>
    <xf numFmtId="3" fontId="22" fillId="2" borderId="0" xfId="0" applyNumberFormat="1" applyFont="1" applyFill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3" fontId="29" fillId="2" borderId="0" xfId="0" applyNumberFormat="1" applyFont="1" applyFill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vertical="center"/>
      <protection locked="0"/>
    </xf>
    <xf numFmtId="0" fontId="30" fillId="2" borderId="15" xfId="0" applyFont="1" applyFill="1" applyBorder="1"/>
    <xf numFmtId="0" fontId="31" fillId="2" borderId="0" xfId="0" applyFont="1" applyFill="1" applyAlignment="1">
      <alignment vertical="top"/>
    </xf>
    <xf numFmtId="0" fontId="31" fillId="2" borderId="0" xfId="0" applyFont="1" applyFill="1" applyAlignment="1" applyProtection="1">
      <alignment vertical="center"/>
      <protection locked="0"/>
    </xf>
    <xf numFmtId="3" fontId="31" fillId="2" borderId="0" xfId="0" applyNumberFormat="1" applyFont="1" applyFill="1" applyAlignment="1" applyProtection="1">
      <alignment horizontal="center" vertical="center"/>
      <protection locked="0"/>
    </xf>
    <xf numFmtId="3" fontId="32" fillId="2" borderId="0" xfId="0" applyNumberFormat="1" applyFont="1" applyFill="1" applyAlignment="1" applyProtection="1">
      <alignment horizontal="right" vertical="center"/>
      <protection locked="0"/>
    </xf>
    <xf numFmtId="0" fontId="30" fillId="2" borderId="20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top"/>
    </xf>
    <xf numFmtId="0" fontId="28" fillId="2" borderId="0" xfId="0" applyFont="1" applyFill="1" applyAlignment="1">
      <alignment horizontal="center" vertical="center"/>
    </xf>
    <xf numFmtId="3" fontId="28" fillId="2" borderId="0" xfId="0" applyNumberFormat="1" applyFont="1" applyFill="1" applyAlignment="1">
      <alignment horizontal="right" vertical="center"/>
    </xf>
    <xf numFmtId="3" fontId="28" fillId="2" borderId="20" xfId="0" applyNumberFormat="1" applyFont="1" applyFill="1" applyBorder="1" applyAlignment="1">
      <alignment horizontal="right" vertical="center"/>
    </xf>
    <xf numFmtId="0" fontId="14" fillId="2" borderId="16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33" fillId="2" borderId="0" xfId="0" applyFont="1" applyFill="1" applyAlignment="1">
      <alignment vertical="top"/>
    </xf>
    <xf numFmtId="0" fontId="29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right" vertical="center"/>
      <protection locked="0"/>
    </xf>
    <xf numFmtId="3" fontId="17" fillId="4" borderId="0" xfId="0" applyNumberFormat="1" applyFont="1" applyFill="1" applyAlignment="1" applyProtection="1">
      <alignment horizontal="right" vertical="center"/>
      <protection locked="0"/>
    </xf>
    <xf numFmtId="0" fontId="12" fillId="4" borderId="0" xfId="3" applyNumberFormat="1" applyFont="1" applyFill="1" applyAlignment="1" applyProtection="1">
      <alignment vertical="center"/>
      <protection locked="0"/>
    </xf>
    <xf numFmtId="0" fontId="14" fillId="4" borderId="16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2" fillId="4" borderId="16" xfId="3" applyNumberFormat="1" applyFont="1" applyFill="1" applyBorder="1" applyAlignment="1" applyProtection="1">
      <alignment vertical="center"/>
      <protection locked="0"/>
    </xf>
    <xf numFmtId="3" fontId="22" fillId="2" borderId="0" xfId="0" applyNumberFormat="1" applyFont="1" applyFill="1" applyAlignment="1" applyProtection="1">
      <alignment horizontal="right" vertical="top"/>
      <protection locked="0"/>
    </xf>
    <xf numFmtId="0" fontId="14" fillId="2" borderId="16" xfId="0" applyFont="1" applyFill="1" applyBorder="1" applyAlignment="1">
      <alignment vertical="top"/>
    </xf>
    <xf numFmtId="3" fontId="17" fillId="4" borderId="0" xfId="0" applyNumberFormat="1" applyFont="1" applyFill="1" applyAlignment="1">
      <alignment horizontal="right" vertical="center"/>
    </xf>
    <xf numFmtId="0" fontId="12" fillId="4" borderId="16" xfId="3" applyNumberFormat="1" applyFont="1" applyFill="1" applyBorder="1" applyAlignment="1">
      <alignment vertical="center"/>
    </xf>
    <xf numFmtId="0" fontId="29" fillId="2" borderId="0" xfId="0" applyFont="1" applyFill="1" applyAlignment="1" applyProtection="1">
      <alignment horizontal="left" vertical="top"/>
      <protection locked="0"/>
    </xf>
    <xf numFmtId="0" fontId="29" fillId="2" borderId="0" xfId="0" applyFont="1" applyFill="1" applyAlignment="1" applyProtection="1">
      <alignment vertical="top"/>
      <protection locked="0"/>
    </xf>
    <xf numFmtId="0" fontId="14" fillId="2" borderId="16" xfId="0" applyFont="1" applyFill="1" applyBorder="1" applyAlignment="1" applyProtection="1">
      <alignment vertical="top"/>
      <protection locked="0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right" vertical="center"/>
    </xf>
    <xf numFmtId="0" fontId="27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top"/>
    </xf>
    <xf numFmtId="0" fontId="35" fillId="0" borderId="18" xfId="0" applyFont="1" applyBorder="1" applyAlignment="1">
      <alignment vertical="top"/>
    </xf>
    <xf numFmtId="3" fontId="35" fillId="0" borderId="18" xfId="0" applyNumberFormat="1" applyFont="1" applyBorder="1" applyAlignment="1">
      <alignment horizontal="center" vertical="top"/>
    </xf>
    <xf numFmtId="3" fontId="36" fillId="0" borderId="18" xfId="0" applyNumberFormat="1" applyFont="1" applyBorder="1" applyAlignment="1">
      <alignment horizontal="right" vertical="top"/>
    </xf>
    <xf numFmtId="0" fontId="35" fillId="0" borderId="19" xfId="0" applyFont="1" applyBorder="1" applyAlignment="1">
      <alignment vertical="top"/>
    </xf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 applyProtection="1">
      <alignment horizontal="center"/>
      <protection locked="0"/>
    </xf>
    <xf numFmtId="43" fontId="29" fillId="2" borderId="0" xfId="1" applyFont="1" applyFill="1" applyBorder="1" applyProtection="1"/>
    <xf numFmtId="0" fontId="29" fillId="2" borderId="0" xfId="0" applyFont="1" applyFill="1" applyAlignment="1" applyProtection="1">
      <alignment horizontal="center" vertical="center"/>
      <protection locked="0"/>
    </xf>
    <xf numFmtId="0" fontId="27" fillId="3" borderId="3" xfId="2" applyFont="1" applyFill="1" applyBorder="1" applyAlignment="1">
      <alignment horizontal="center" vertical="center" wrapText="1"/>
    </xf>
    <xf numFmtId="0" fontId="27" fillId="3" borderId="0" xfId="2" applyFont="1" applyFill="1" applyAlignment="1">
      <alignment horizontal="center" vertical="center" wrapText="1"/>
    </xf>
    <xf numFmtId="0" fontId="27" fillId="3" borderId="21" xfId="2" applyFont="1" applyFill="1" applyBorder="1" applyAlignment="1">
      <alignment horizontal="center" vertical="center" wrapText="1"/>
    </xf>
    <xf numFmtId="0" fontId="27" fillId="3" borderId="4" xfId="2" applyFont="1" applyFill="1" applyBorder="1" applyAlignment="1">
      <alignment horizontal="center" vertical="center" wrapText="1"/>
    </xf>
    <xf numFmtId="0" fontId="27" fillId="3" borderId="3" xfId="2" applyFont="1" applyFill="1" applyBorder="1" applyAlignment="1">
      <alignment horizontal="center" vertical="center" wrapText="1"/>
    </xf>
    <xf numFmtId="0" fontId="12" fillId="0" borderId="0" xfId="3" applyNumberFormat="1" applyFont="1" applyAlignment="1">
      <alignment horizontal="left" vertical="center"/>
    </xf>
    <xf numFmtId="3" fontId="28" fillId="0" borderId="0" xfId="0" applyNumberFormat="1" applyFont="1" applyAlignment="1">
      <alignment horizontal="right" vertical="center"/>
    </xf>
    <xf numFmtId="0" fontId="28" fillId="0" borderId="0" xfId="3" applyNumberFormat="1" applyFont="1" applyAlignment="1">
      <alignment vertical="center"/>
    </xf>
    <xf numFmtId="0" fontId="12" fillId="0" borderId="0" xfId="3" applyNumberFormat="1" applyFont="1" applyAlignment="1">
      <alignment horizontal="left" vertical="center"/>
    </xf>
    <xf numFmtId="0" fontId="23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3" fontId="32" fillId="2" borderId="0" xfId="0" applyNumberFormat="1" applyFont="1" applyFill="1" applyAlignment="1">
      <alignment horizontal="right" vertical="center"/>
    </xf>
    <xf numFmtId="0" fontId="30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vertical="top"/>
    </xf>
    <xf numFmtId="0" fontId="2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/>
    </xf>
    <xf numFmtId="3" fontId="35" fillId="0" borderId="0" xfId="0" applyNumberFormat="1" applyFont="1" applyAlignment="1">
      <alignment horizontal="center" vertical="top"/>
    </xf>
    <xf numFmtId="3" fontId="36" fillId="0" borderId="0" xfId="0" applyNumberFormat="1" applyFont="1" applyAlignment="1">
      <alignment horizontal="right" vertical="top"/>
    </xf>
    <xf numFmtId="0" fontId="35" fillId="0" borderId="0" xfId="0" applyFont="1" applyAlignment="1">
      <alignment vertical="top"/>
    </xf>
    <xf numFmtId="0" fontId="23" fillId="2" borderId="2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4" fontId="12" fillId="2" borderId="23" xfId="0" applyNumberFormat="1" applyFont="1" applyFill="1" applyBorder="1" applyAlignment="1">
      <alignment vertical="top"/>
    </xf>
    <xf numFmtId="14" fontId="28" fillId="2" borderId="23" xfId="0" applyNumberFormat="1" applyFont="1" applyFill="1" applyBorder="1" applyAlignment="1">
      <alignment vertical="center"/>
    </xf>
    <xf numFmtId="3" fontId="28" fillId="2" borderId="23" xfId="0" applyNumberFormat="1" applyFont="1" applyFill="1" applyBorder="1" applyAlignment="1">
      <alignment vertical="center"/>
    </xf>
    <xf numFmtId="0" fontId="28" fillId="2" borderId="23" xfId="0" applyFont="1" applyFill="1" applyBorder="1" applyAlignment="1">
      <alignment vertical="center"/>
    </xf>
    <xf numFmtId="3" fontId="28" fillId="2" borderId="24" xfId="0" applyNumberFormat="1" applyFont="1" applyFill="1" applyBorder="1" applyAlignment="1">
      <alignment vertical="center"/>
    </xf>
    <xf numFmtId="0" fontId="14" fillId="2" borderId="25" xfId="0" applyFont="1" applyFill="1" applyBorder="1"/>
    <xf numFmtId="14" fontId="29" fillId="2" borderId="26" xfId="0" applyNumberFormat="1" applyFont="1" applyFill="1" applyBorder="1" applyAlignment="1" applyProtection="1">
      <alignment horizontal="center" vertical="top"/>
      <protection locked="0"/>
    </xf>
    <xf numFmtId="14" fontId="22" fillId="2" borderId="26" xfId="0" applyNumberFormat="1" applyFont="1" applyFill="1" applyBorder="1" applyAlignment="1" applyProtection="1">
      <alignment horizontal="right" vertical="center"/>
      <protection locked="0"/>
    </xf>
    <xf numFmtId="14" fontId="12" fillId="2" borderId="26" xfId="0" applyNumberFormat="1" applyFont="1" applyFill="1" applyBorder="1" applyAlignment="1" applyProtection="1">
      <alignment vertical="center"/>
      <protection locked="0"/>
    </xf>
    <xf numFmtId="3" fontId="29" fillId="2" borderId="26" xfId="0" applyNumberFormat="1" applyFont="1" applyFill="1" applyBorder="1" applyAlignment="1" applyProtection="1">
      <alignment horizontal="center" vertical="center"/>
      <protection locked="0"/>
    </xf>
    <xf numFmtId="3" fontId="22" fillId="2" borderId="26" xfId="0" applyNumberFormat="1" applyFont="1" applyFill="1" applyBorder="1" applyAlignment="1" applyProtection="1">
      <alignment horizontal="right" vertical="center"/>
      <protection locked="0"/>
    </xf>
    <xf numFmtId="0" fontId="14" fillId="2" borderId="27" xfId="0" applyFont="1" applyFill="1" applyBorder="1" applyAlignment="1" applyProtection="1">
      <alignment vertical="center"/>
      <protection locked="0"/>
    </xf>
    <xf numFmtId="14" fontId="29" fillId="2" borderId="26" xfId="0" applyNumberFormat="1" applyFont="1" applyFill="1" applyBorder="1" applyAlignment="1">
      <alignment vertical="top"/>
    </xf>
    <xf numFmtId="14" fontId="12" fillId="2" borderId="26" xfId="0" applyNumberFormat="1" applyFont="1" applyFill="1" applyBorder="1" applyAlignment="1">
      <alignment vertical="center"/>
    </xf>
    <xf numFmtId="0" fontId="14" fillId="2" borderId="27" xfId="0" applyFont="1" applyFill="1" applyBorder="1" applyAlignment="1">
      <alignment vertical="center"/>
    </xf>
    <xf numFmtId="0" fontId="30" fillId="2" borderId="25" xfId="0" applyFont="1" applyFill="1" applyBorder="1"/>
    <xf numFmtId="14" fontId="31" fillId="2" borderId="26" xfId="0" applyNumberFormat="1" applyFont="1" applyFill="1" applyBorder="1" applyAlignment="1">
      <alignment vertical="center"/>
    </xf>
    <xf numFmtId="3" fontId="31" fillId="2" borderId="26" xfId="0" applyNumberFormat="1" applyFont="1" applyFill="1" applyBorder="1" applyAlignment="1" applyProtection="1">
      <alignment horizontal="center" vertical="center"/>
      <protection locked="0"/>
    </xf>
    <xf numFmtId="3" fontId="32" fillId="2" borderId="26" xfId="0" applyNumberFormat="1" applyFont="1" applyFill="1" applyBorder="1" applyAlignment="1">
      <alignment horizontal="right" vertical="center"/>
    </xf>
    <xf numFmtId="0" fontId="30" fillId="2" borderId="27" xfId="0" applyFont="1" applyFill="1" applyBorder="1" applyAlignment="1">
      <alignment vertical="center"/>
    </xf>
    <xf numFmtId="0" fontId="23" fillId="2" borderId="25" xfId="0" applyFont="1" applyFill="1" applyBorder="1"/>
    <xf numFmtId="14" fontId="28" fillId="2" borderId="26" xfId="0" applyNumberFormat="1" applyFont="1" applyFill="1" applyBorder="1" applyAlignment="1">
      <alignment vertical="center"/>
    </xf>
    <xf numFmtId="0" fontId="28" fillId="2" borderId="26" xfId="0" applyFont="1" applyFill="1" applyBorder="1" applyAlignment="1">
      <alignment horizontal="right" vertical="center"/>
    </xf>
    <xf numFmtId="0" fontId="28" fillId="2" borderId="26" xfId="0" applyFont="1" applyFill="1" applyBorder="1" applyAlignment="1">
      <alignment horizontal="center" vertical="center"/>
    </xf>
    <xf numFmtId="3" fontId="28" fillId="2" borderId="26" xfId="0" applyNumberFormat="1" applyFont="1" applyFill="1" applyBorder="1" applyAlignment="1">
      <alignment horizontal="right" vertical="center"/>
    </xf>
    <xf numFmtId="3" fontId="28" fillId="2" borderId="27" xfId="0" applyNumberFormat="1" applyFont="1" applyFill="1" applyBorder="1" applyAlignment="1">
      <alignment horizontal="right" vertical="center"/>
    </xf>
    <xf numFmtId="3" fontId="29" fillId="2" borderId="26" xfId="0" applyNumberFormat="1" applyFont="1" applyFill="1" applyBorder="1" applyAlignment="1" applyProtection="1">
      <alignment horizontal="center" vertical="top"/>
      <protection locked="0"/>
    </xf>
    <xf numFmtId="0" fontId="12" fillId="2" borderId="26" xfId="0" applyFont="1" applyFill="1" applyBorder="1" applyAlignment="1">
      <alignment vertical="center"/>
    </xf>
    <xf numFmtId="0" fontId="29" fillId="2" borderId="26" xfId="0" applyFont="1" applyFill="1" applyBorder="1" applyAlignment="1">
      <alignment vertical="top"/>
    </xf>
    <xf numFmtId="0" fontId="14" fillId="2" borderId="26" xfId="0" applyFont="1" applyFill="1" applyBorder="1" applyAlignment="1">
      <alignment vertical="center"/>
    </xf>
    <xf numFmtId="0" fontId="14" fillId="2" borderId="26" xfId="0" applyFont="1" applyFill="1" applyBorder="1" applyAlignment="1" applyProtection="1">
      <alignment horizontal="center" vertical="center"/>
      <protection locked="0"/>
    </xf>
    <xf numFmtId="0" fontId="29" fillId="2" borderId="26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left" vertical="center"/>
    </xf>
    <xf numFmtId="0" fontId="12" fillId="0" borderId="22" xfId="3" applyNumberFormat="1" applyFont="1" applyBorder="1" applyAlignment="1">
      <alignment vertical="center"/>
    </xf>
    <xf numFmtId="0" fontId="12" fillId="0" borderId="2" xfId="3" applyNumberFormat="1" applyFont="1" applyBorder="1" applyAlignment="1">
      <alignment vertical="center" wrapText="1"/>
    </xf>
    <xf numFmtId="3" fontId="1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7" xfId="3" applyNumberFormat="1" applyFont="1" applyBorder="1" applyAlignment="1" applyProtection="1">
      <alignment vertical="center"/>
      <protection locked="0"/>
    </xf>
    <xf numFmtId="0" fontId="29" fillId="2" borderId="26" xfId="0" applyFont="1" applyFill="1" applyBorder="1" applyAlignment="1">
      <alignment horizontal="left" vertical="top"/>
    </xf>
    <xf numFmtId="3" fontId="22" fillId="2" borderId="26" xfId="0" applyNumberFormat="1" applyFont="1" applyFill="1" applyBorder="1" applyAlignment="1" applyProtection="1">
      <alignment horizontal="right" vertical="top"/>
      <protection locked="0"/>
    </xf>
    <xf numFmtId="0" fontId="14" fillId="2" borderId="27" xfId="0" applyFont="1" applyFill="1" applyBorder="1" applyAlignment="1">
      <alignment vertical="top"/>
    </xf>
    <xf numFmtId="0" fontId="33" fillId="2" borderId="26" xfId="0" applyFont="1" applyFill="1" applyBorder="1" applyAlignment="1">
      <alignment vertical="top"/>
    </xf>
    <xf numFmtId="0" fontId="14" fillId="2" borderId="28" xfId="0" applyFont="1" applyFill="1" applyBorder="1"/>
    <xf numFmtId="0" fontId="33" fillId="2" borderId="29" xfId="0" applyFont="1" applyFill="1" applyBorder="1" applyAlignment="1">
      <alignment vertical="top"/>
    </xf>
    <xf numFmtId="0" fontId="29" fillId="2" borderId="30" xfId="0" applyFont="1" applyFill="1" applyBorder="1" applyAlignment="1">
      <alignment horizontal="left" vertical="top"/>
    </xf>
    <xf numFmtId="0" fontId="29" fillId="2" borderId="30" xfId="0" applyFont="1" applyFill="1" applyBorder="1" applyAlignment="1">
      <alignment vertical="top"/>
    </xf>
    <xf numFmtId="3" fontId="29" fillId="2" borderId="30" xfId="0" applyNumberFormat="1" applyFont="1" applyFill="1" applyBorder="1" applyAlignment="1" applyProtection="1">
      <alignment horizontal="center" vertical="top"/>
      <protection locked="0"/>
    </xf>
    <xf numFmtId="3" fontId="22" fillId="2" borderId="30" xfId="0" applyNumberFormat="1" applyFont="1" applyFill="1" applyBorder="1" applyAlignment="1" applyProtection="1">
      <alignment horizontal="right" vertical="top"/>
      <protection locked="0"/>
    </xf>
    <xf numFmtId="0" fontId="14" fillId="2" borderId="31" xfId="0" applyFont="1" applyFill="1" applyBorder="1" applyAlignment="1">
      <alignment vertical="top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 applyProtection="1">
      <alignment horizontal="center"/>
      <protection locked="0"/>
    </xf>
    <xf numFmtId="43" fontId="6" fillId="2" borderId="0" xfId="1" applyFont="1" applyFill="1" applyBorder="1" applyProtection="1"/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37" fillId="0" borderId="0" xfId="0" applyFont="1" applyAlignment="1">
      <alignment horizontal="center"/>
    </xf>
    <xf numFmtId="0" fontId="38" fillId="2" borderId="0" xfId="0" applyFont="1" applyFill="1"/>
    <xf numFmtId="0" fontId="39" fillId="3" borderId="0" xfId="0" applyFont="1" applyFill="1" applyAlignment="1">
      <alignment horizontal="center" vertical="center"/>
    </xf>
    <xf numFmtId="0" fontId="39" fillId="3" borderId="4" xfId="0" applyFont="1" applyFill="1" applyBorder="1" applyAlignment="1">
      <alignment horizontal="center" vertical="center" wrapText="1"/>
    </xf>
    <xf numFmtId="0" fontId="39" fillId="3" borderId="21" xfId="0" applyFont="1" applyFill="1" applyBorder="1" applyAlignment="1">
      <alignment horizontal="center" vertical="center" wrapText="1"/>
    </xf>
    <xf numFmtId="0" fontId="39" fillId="3" borderId="32" xfId="0" applyFont="1" applyFill="1" applyBorder="1" applyAlignment="1">
      <alignment horizontal="center" vertical="center" wrapText="1"/>
    </xf>
    <xf numFmtId="0" fontId="38" fillId="2" borderId="33" xfId="0" applyFont="1" applyFill="1" applyBorder="1" applyAlignment="1">
      <alignment horizontal="justify" vertical="center" wrapText="1"/>
    </xf>
    <xf numFmtId="0" fontId="41" fillId="2" borderId="34" xfId="0" applyFont="1" applyFill="1" applyBorder="1" applyAlignment="1">
      <alignment horizontal="justify" vertical="center" wrapText="1"/>
    </xf>
    <xf numFmtId="3" fontId="41" fillId="2" borderId="35" xfId="0" applyNumberFormat="1" applyFont="1" applyFill="1" applyBorder="1" applyAlignment="1">
      <alignment horizontal="right" vertical="center" wrapText="1"/>
    </xf>
    <xf numFmtId="0" fontId="38" fillId="2" borderId="36" xfId="0" applyFont="1" applyFill="1" applyBorder="1" applyAlignment="1">
      <alignment horizontal="left" vertical="center" wrapText="1" indent="2"/>
    </xf>
    <xf numFmtId="3" fontId="38" fillId="0" borderId="36" xfId="0" applyNumberFormat="1" applyFont="1" applyBorder="1" applyAlignment="1">
      <alignment horizontal="right" vertical="center" wrapText="1"/>
    </xf>
    <xf numFmtId="3" fontId="38" fillId="2" borderId="36" xfId="0" applyNumberFormat="1" applyFont="1" applyFill="1" applyBorder="1" applyAlignment="1">
      <alignment horizontal="right" vertical="center" wrapText="1"/>
    </xf>
    <xf numFmtId="0" fontId="38" fillId="0" borderId="36" xfId="0" applyFont="1" applyBorder="1" applyAlignment="1">
      <alignment horizontal="left" vertical="center" wrapText="1" indent="2"/>
    </xf>
    <xf numFmtId="0" fontId="41" fillId="2" borderId="37" xfId="0" applyFont="1" applyFill="1" applyBorder="1" applyAlignment="1">
      <alignment horizontal="justify" vertical="center" wrapText="1"/>
    </xf>
    <xf numFmtId="0" fontId="41" fillId="2" borderId="38" xfId="0" applyFont="1" applyFill="1" applyBorder="1" applyAlignment="1">
      <alignment horizontal="justify" vertical="center" wrapText="1"/>
    </xf>
    <xf numFmtId="3" fontId="41" fillId="2" borderId="36" xfId="0" applyNumberFormat="1" applyFont="1" applyFill="1" applyBorder="1" applyAlignment="1">
      <alignment horizontal="right" vertical="center" wrapText="1"/>
    </xf>
    <xf numFmtId="0" fontId="38" fillId="2" borderId="36" xfId="0" applyFont="1" applyFill="1" applyBorder="1" applyAlignment="1">
      <alignment horizontal="left" vertical="top" wrapText="1" indent="1"/>
    </xf>
    <xf numFmtId="0" fontId="38" fillId="0" borderId="36" xfId="0" applyFont="1" applyBorder="1" applyAlignment="1">
      <alignment horizontal="left" vertical="center" wrapText="1"/>
    </xf>
    <xf numFmtId="0" fontId="38" fillId="2" borderId="37" xfId="0" applyFont="1" applyFill="1" applyBorder="1" applyAlignment="1">
      <alignment horizontal="justify" vertical="center" wrapText="1"/>
    </xf>
    <xf numFmtId="167" fontId="38" fillId="2" borderId="36" xfId="0" applyNumberFormat="1" applyFont="1" applyFill="1" applyBorder="1" applyAlignment="1">
      <alignment horizontal="right" vertical="center" wrapText="1"/>
    </xf>
    <xf numFmtId="3" fontId="38" fillId="2" borderId="0" xfId="0" applyNumberFormat="1" applyFont="1" applyFill="1"/>
    <xf numFmtId="0" fontId="39" fillId="3" borderId="39" xfId="0" applyFont="1" applyFill="1" applyBorder="1" applyAlignment="1">
      <alignment horizontal="center" vertical="center"/>
    </xf>
    <xf numFmtId="0" fontId="39" fillId="3" borderId="40" xfId="0" applyFont="1" applyFill="1" applyBorder="1" applyAlignment="1">
      <alignment horizontal="center" vertical="center"/>
    </xf>
    <xf numFmtId="0" fontId="39" fillId="3" borderId="40" xfId="0" applyFont="1" applyFill="1" applyBorder="1" applyAlignment="1">
      <alignment horizontal="center" vertical="center" wrapText="1"/>
    </xf>
    <xf numFmtId="0" fontId="39" fillId="3" borderId="41" xfId="0" applyFont="1" applyFill="1" applyBorder="1" applyAlignment="1">
      <alignment horizontal="center" vertical="center" wrapText="1"/>
    </xf>
    <xf numFmtId="0" fontId="41" fillId="2" borderId="42" xfId="0" applyFont="1" applyFill="1" applyBorder="1" applyAlignment="1">
      <alignment horizontal="left" vertical="center" wrapText="1"/>
    </xf>
    <xf numFmtId="3" fontId="38" fillId="2" borderId="42" xfId="0" applyNumberFormat="1" applyFont="1" applyFill="1" applyBorder="1" applyAlignment="1">
      <alignment horizontal="right" vertical="center" wrapText="1"/>
    </xf>
    <xf numFmtId="0" fontId="41" fillId="2" borderId="37" xfId="0" applyFont="1" applyFill="1" applyBorder="1" applyAlignment="1">
      <alignment horizontal="left" vertical="center" wrapText="1"/>
    </xf>
    <xf numFmtId="0" fontId="38" fillId="2" borderId="38" xfId="0" applyFont="1" applyFill="1" applyBorder="1" applyAlignment="1">
      <alignment horizontal="left" vertical="center" wrapText="1" indent="1"/>
    </xf>
    <xf numFmtId="0" fontId="39" fillId="3" borderId="43" xfId="0" applyFont="1" applyFill="1" applyBorder="1" applyAlignment="1">
      <alignment horizontal="center" vertical="center"/>
    </xf>
    <xf numFmtId="0" fontId="39" fillId="3" borderId="44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left" vertical="center" wrapText="1"/>
    </xf>
    <xf numFmtId="169" fontId="38" fillId="2" borderId="36" xfId="0" applyNumberFormat="1" applyFont="1" applyFill="1" applyBorder="1" applyAlignment="1">
      <alignment horizontal="right" vertical="center" wrapText="1"/>
    </xf>
    <xf numFmtId="0" fontId="39" fillId="3" borderId="45" xfId="0" applyFont="1" applyFill="1" applyBorder="1" applyAlignment="1">
      <alignment horizontal="center" vertical="center"/>
    </xf>
    <xf numFmtId="0" fontId="39" fillId="3" borderId="46" xfId="0" applyFont="1" applyFill="1" applyBorder="1" applyAlignment="1">
      <alignment horizontal="center" vertical="center"/>
    </xf>
    <xf numFmtId="0" fontId="39" fillId="3" borderId="47" xfId="0" applyFont="1" applyFill="1" applyBorder="1" applyAlignment="1">
      <alignment horizontal="center" vertical="center" wrapText="1"/>
    </xf>
    <xf numFmtId="0" fontId="39" fillId="3" borderId="48" xfId="0" applyFont="1" applyFill="1" applyBorder="1" applyAlignment="1">
      <alignment horizontal="center" vertical="center" wrapText="1"/>
    </xf>
    <xf numFmtId="0" fontId="38" fillId="2" borderId="42" xfId="0" applyFont="1" applyFill="1" applyBorder="1" applyAlignment="1">
      <alignment horizontal="left" vertical="center" wrapText="1" indent="2"/>
    </xf>
    <xf numFmtId="3" fontId="38" fillId="5" borderId="36" xfId="0" applyNumberFormat="1" applyFont="1" applyFill="1" applyBorder="1" applyAlignment="1">
      <alignment horizontal="right" vertical="center" wrapText="1"/>
    </xf>
    <xf numFmtId="0" fontId="38" fillId="2" borderId="36" xfId="0" applyFont="1" applyFill="1" applyBorder="1" applyAlignment="1">
      <alignment horizontal="right" vertical="center" wrapText="1"/>
    </xf>
    <xf numFmtId="0" fontId="38" fillId="2" borderId="0" xfId="0" applyFont="1" applyFill="1" applyAlignment="1">
      <alignment horizontal="left" wrapText="1"/>
    </xf>
    <xf numFmtId="0" fontId="37" fillId="0" borderId="0" xfId="0" applyFont="1" applyAlignment="1" applyProtection="1">
      <alignment horizontal="center"/>
      <protection locked="0"/>
    </xf>
    <xf numFmtId="0" fontId="41" fillId="2" borderId="0" xfId="4" applyFont="1" applyFill="1"/>
    <xf numFmtId="0" fontId="41" fillId="2" borderId="0" xfId="4" applyFont="1" applyFill="1" applyAlignment="1">
      <alignment horizontal="center"/>
    </xf>
    <xf numFmtId="37" fontId="39" fillId="3" borderId="49" xfId="4" applyNumberFormat="1" applyFont="1" applyFill="1" applyBorder="1" applyAlignment="1">
      <alignment horizontal="center" vertical="center"/>
    </xf>
    <xf numFmtId="37" fontId="39" fillId="3" borderId="49" xfId="4" applyNumberFormat="1" applyFont="1" applyFill="1" applyBorder="1" applyAlignment="1">
      <alignment horizontal="center" vertical="center" wrapText="1"/>
    </xf>
    <xf numFmtId="37" fontId="39" fillId="3" borderId="50" xfId="4" applyNumberFormat="1" applyFont="1" applyFill="1" applyBorder="1" applyAlignment="1">
      <alignment horizontal="center" vertical="center"/>
    </xf>
    <xf numFmtId="37" fontId="39" fillId="3" borderId="50" xfId="4" applyNumberFormat="1" applyFont="1" applyFill="1" applyBorder="1" applyAlignment="1">
      <alignment horizontal="center" vertical="center"/>
    </xf>
    <xf numFmtId="37" fontId="39" fillId="3" borderId="50" xfId="4" applyNumberFormat="1" applyFont="1" applyFill="1" applyBorder="1" applyAlignment="1">
      <alignment horizontal="center" wrapText="1"/>
    </xf>
    <xf numFmtId="37" fontId="39" fillId="3" borderId="50" xfId="4" applyNumberFormat="1" applyFont="1" applyFill="1" applyBorder="1" applyAlignment="1">
      <alignment horizontal="center" vertical="center" wrapText="1"/>
    </xf>
    <xf numFmtId="0" fontId="43" fillId="2" borderId="51" xfId="4" applyFont="1" applyFill="1" applyBorder="1" applyAlignment="1">
      <alignment horizontal="left"/>
    </xf>
    <xf numFmtId="0" fontId="43" fillId="2" borderId="52" xfId="4" applyFont="1" applyFill="1" applyBorder="1" applyAlignment="1">
      <alignment horizontal="left"/>
    </xf>
    <xf numFmtId="0" fontId="43" fillId="2" borderId="53" xfId="4" applyFont="1" applyFill="1" applyBorder="1" applyAlignment="1">
      <alignment horizontal="left"/>
    </xf>
    <xf numFmtId="0" fontId="44" fillId="2" borderId="54" xfId="4" applyFont="1" applyFill="1" applyBorder="1" applyAlignment="1">
      <alignment horizontal="center"/>
    </xf>
    <xf numFmtId="0" fontId="44" fillId="2" borderId="55" xfId="4" applyFont="1" applyFill="1" applyBorder="1" applyAlignment="1">
      <alignment horizontal="center"/>
    </xf>
    <xf numFmtId="0" fontId="45" fillId="2" borderId="56" xfId="0" applyFont="1" applyFill="1" applyBorder="1" applyAlignment="1">
      <alignment horizontal="left" vertical="center" wrapText="1"/>
    </xf>
    <xf numFmtId="0" fontId="45" fillId="2" borderId="0" xfId="0" applyFont="1" applyFill="1" applyAlignment="1">
      <alignment horizontal="left" vertical="center" wrapText="1"/>
    </xf>
    <xf numFmtId="0" fontId="45" fillId="2" borderId="54" xfId="0" applyFont="1" applyFill="1" applyBorder="1" applyAlignment="1">
      <alignment horizontal="left" vertical="center" wrapText="1"/>
    </xf>
    <xf numFmtId="3" fontId="45" fillId="2" borderId="55" xfId="0" applyNumberFormat="1" applyFont="1" applyFill="1" applyBorder="1" applyAlignment="1">
      <alignment vertical="center" wrapText="1"/>
    </xf>
    <xf numFmtId="0" fontId="37" fillId="2" borderId="56" xfId="0" applyFont="1" applyFill="1" applyBorder="1" applyAlignment="1">
      <alignment horizontal="left" vertical="center" wrapText="1"/>
    </xf>
    <xf numFmtId="0" fontId="37" fillId="2" borderId="0" xfId="0" applyFont="1" applyFill="1" applyAlignment="1">
      <alignment horizontal="left" vertical="center" wrapText="1"/>
    </xf>
    <xf numFmtId="0" fontId="37" fillId="2" borderId="54" xfId="0" applyFont="1" applyFill="1" applyBorder="1" applyAlignment="1">
      <alignment horizontal="left" vertical="center" wrapText="1"/>
    </xf>
    <xf numFmtId="170" fontId="45" fillId="2" borderId="55" xfId="0" applyNumberFormat="1" applyFont="1" applyFill="1" applyBorder="1" applyAlignment="1">
      <alignment vertical="center" wrapText="1"/>
    </xf>
    <xf numFmtId="0" fontId="46" fillId="2" borderId="56" xfId="0" applyFont="1" applyFill="1" applyBorder="1" applyAlignment="1">
      <alignment horizontal="left" vertical="center" wrapText="1"/>
    </xf>
    <xf numFmtId="0" fontId="46" fillId="2" borderId="0" xfId="0" applyFont="1" applyFill="1" applyAlignment="1">
      <alignment horizontal="left" vertical="center" wrapText="1"/>
    </xf>
    <xf numFmtId="0" fontId="46" fillId="2" borderId="54" xfId="0" applyFont="1" applyFill="1" applyBorder="1" applyAlignment="1">
      <alignment horizontal="left" vertical="center" wrapText="1"/>
    </xf>
    <xf numFmtId="3" fontId="46" fillId="2" borderId="55" xfId="0" applyNumberFormat="1" applyFont="1" applyFill="1" applyBorder="1" applyAlignment="1">
      <alignment vertical="center" wrapText="1"/>
    </xf>
    <xf numFmtId="0" fontId="46" fillId="2" borderId="56" xfId="0" applyFont="1" applyFill="1" applyBorder="1" applyAlignment="1">
      <alignment horizontal="left" vertical="center" wrapText="1"/>
    </xf>
    <xf numFmtId="0" fontId="45" fillId="2" borderId="56" xfId="0" applyFont="1" applyFill="1" applyBorder="1" applyAlignment="1">
      <alignment horizontal="left" vertical="center" wrapText="1"/>
    </xf>
    <xf numFmtId="0" fontId="45" fillId="2" borderId="0" xfId="0" applyFont="1" applyFill="1" applyAlignment="1">
      <alignment horizontal="left" vertical="center" wrapText="1"/>
    </xf>
    <xf numFmtId="0" fontId="45" fillId="2" borderId="54" xfId="0" applyFont="1" applyFill="1" applyBorder="1" applyAlignment="1">
      <alignment horizontal="left" vertical="center" wrapText="1"/>
    </xf>
    <xf numFmtId="0" fontId="43" fillId="2" borderId="57" xfId="4" applyFont="1" applyFill="1" applyBorder="1" applyAlignment="1">
      <alignment horizontal="left"/>
    </xf>
    <xf numFmtId="0" fontId="43" fillId="2" borderId="58" xfId="4" applyFont="1" applyFill="1" applyBorder="1" applyAlignment="1">
      <alignment horizontal="left"/>
    </xf>
    <xf numFmtId="0" fontId="43" fillId="2" borderId="59" xfId="4" applyFont="1" applyFill="1" applyBorder="1" applyAlignment="1">
      <alignment horizontal="left"/>
    </xf>
    <xf numFmtId="3" fontId="45" fillId="2" borderId="60" xfId="0" applyNumberFormat="1" applyFont="1" applyFill="1" applyBorder="1" applyAlignment="1">
      <alignment vertical="center" wrapText="1"/>
    </xf>
    <xf numFmtId="170" fontId="45" fillId="2" borderId="60" xfId="0" applyNumberFormat="1" applyFont="1" applyFill="1" applyBorder="1" applyAlignment="1">
      <alignment vertical="center" wrapText="1"/>
    </xf>
    <xf numFmtId="3" fontId="45" fillId="2" borderId="61" xfId="0" applyNumberFormat="1" applyFont="1" applyFill="1" applyBorder="1" applyAlignment="1">
      <alignment vertical="center" wrapText="1"/>
    </xf>
    <xf numFmtId="170" fontId="45" fillId="2" borderId="61" xfId="0" applyNumberFormat="1" applyFont="1" applyFill="1" applyBorder="1" applyAlignment="1">
      <alignment vertical="center" wrapText="1"/>
    </xf>
    <xf numFmtId="3" fontId="45" fillId="0" borderId="57" xfId="0" applyNumberFormat="1" applyFont="1" applyBorder="1" applyAlignment="1">
      <alignment vertical="center" wrapText="1"/>
    </xf>
    <xf numFmtId="3" fontId="45" fillId="0" borderId="58" xfId="0" applyNumberFormat="1" applyFont="1" applyBorder="1" applyAlignment="1">
      <alignment vertical="center" wrapText="1"/>
    </xf>
    <xf numFmtId="3" fontId="45" fillId="0" borderId="62" xfId="0" applyNumberFormat="1" applyFont="1" applyBorder="1" applyAlignment="1">
      <alignment vertical="center" wrapText="1"/>
    </xf>
    <xf numFmtId="0" fontId="47" fillId="0" borderId="63" xfId="0" applyFont="1" applyBorder="1"/>
    <xf numFmtId="4" fontId="48" fillId="0" borderId="63" xfId="0" applyNumberFormat="1" applyFont="1" applyBorder="1"/>
    <xf numFmtId="0" fontId="47" fillId="0" borderId="0" xfId="0" applyFont="1"/>
    <xf numFmtId="0" fontId="49" fillId="0" borderId="0" xfId="0" applyFont="1" applyAlignment="1">
      <alignment horizontal="center"/>
    </xf>
    <xf numFmtId="0" fontId="50" fillId="2" borderId="0" xfId="4" applyFont="1" applyFill="1"/>
    <xf numFmtId="0" fontId="47" fillId="2" borderId="0" xfId="0" applyFont="1" applyFill="1"/>
    <xf numFmtId="0" fontId="50" fillId="2" borderId="0" xfId="4" applyFont="1" applyFill="1" applyAlignment="1">
      <alignment horizontal="center"/>
    </xf>
    <xf numFmtId="37" fontId="51" fillId="3" borderId="49" xfId="4" applyNumberFormat="1" applyFont="1" applyFill="1" applyBorder="1" applyAlignment="1">
      <alignment horizontal="center" vertical="center"/>
    </xf>
    <xf numFmtId="37" fontId="51" fillId="3" borderId="64" xfId="4" applyNumberFormat="1" applyFont="1" applyFill="1" applyBorder="1" applyAlignment="1">
      <alignment horizontal="center" vertical="center" wrapText="1"/>
    </xf>
    <xf numFmtId="37" fontId="51" fillId="3" borderId="50" xfId="4" applyNumberFormat="1" applyFont="1" applyFill="1" applyBorder="1" applyAlignment="1">
      <alignment horizontal="center" vertical="center"/>
    </xf>
    <xf numFmtId="37" fontId="51" fillId="3" borderId="50" xfId="4" applyNumberFormat="1" applyFont="1" applyFill="1" applyBorder="1" applyAlignment="1">
      <alignment horizontal="center" vertical="center"/>
    </xf>
    <xf numFmtId="37" fontId="51" fillId="3" borderId="50" xfId="4" applyNumberFormat="1" applyFont="1" applyFill="1" applyBorder="1" applyAlignment="1">
      <alignment horizontal="center" wrapText="1"/>
    </xf>
    <xf numFmtId="37" fontId="51" fillId="3" borderId="49" xfId="4" applyNumberFormat="1" applyFont="1" applyFill="1" applyBorder="1" applyAlignment="1">
      <alignment horizontal="center" vertical="center" wrapText="1"/>
    </xf>
    <xf numFmtId="0" fontId="52" fillId="2" borderId="56" xfId="0" applyFont="1" applyFill="1" applyBorder="1" applyAlignment="1">
      <alignment horizontal="left" vertical="center" wrapText="1"/>
    </xf>
    <xf numFmtId="0" fontId="52" fillId="2" borderId="0" xfId="0" applyFont="1" applyFill="1" applyAlignment="1">
      <alignment horizontal="left" vertical="center" wrapText="1"/>
    </xf>
    <xf numFmtId="0" fontId="52" fillId="2" borderId="54" xfId="0" applyFont="1" applyFill="1" applyBorder="1" applyAlignment="1">
      <alignment horizontal="left" vertical="center" wrapText="1"/>
    </xf>
    <xf numFmtId="3" fontId="52" fillId="2" borderId="55" xfId="0" applyNumberFormat="1" applyFont="1" applyFill="1" applyBorder="1" applyAlignment="1">
      <alignment vertical="center" wrapText="1"/>
    </xf>
    <xf numFmtId="0" fontId="53" fillId="2" borderId="56" xfId="0" applyFont="1" applyFill="1" applyBorder="1" applyAlignment="1">
      <alignment horizontal="left" vertical="center" wrapText="1"/>
    </xf>
    <xf numFmtId="0" fontId="53" fillId="2" borderId="0" xfId="0" applyFont="1" applyFill="1" applyAlignment="1">
      <alignment horizontal="left" vertical="center" wrapText="1"/>
    </xf>
    <xf numFmtId="0" fontId="53" fillId="2" borderId="54" xfId="0" applyFont="1" applyFill="1" applyBorder="1" applyAlignment="1">
      <alignment horizontal="left" vertical="center" wrapText="1"/>
    </xf>
    <xf numFmtId="3" fontId="53" fillId="2" borderId="55" xfId="0" applyNumberFormat="1" applyFont="1" applyFill="1" applyBorder="1" applyAlignment="1" applyProtection="1">
      <alignment vertical="center" wrapText="1"/>
      <protection locked="0"/>
    </xf>
    <xf numFmtId="0" fontId="53" fillId="2" borderId="56" xfId="0" applyFont="1" applyFill="1" applyBorder="1" applyAlignment="1">
      <alignment horizontal="left" vertical="center" wrapText="1"/>
    </xf>
    <xf numFmtId="3" fontId="52" fillId="2" borderId="55" xfId="0" applyNumberFormat="1" applyFont="1" applyFill="1" applyBorder="1" applyAlignment="1" applyProtection="1">
      <alignment vertical="center" wrapText="1"/>
      <protection locked="0"/>
    </xf>
    <xf numFmtId="0" fontId="52" fillId="2" borderId="56" xfId="0" applyFont="1" applyFill="1" applyBorder="1" applyAlignment="1">
      <alignment horizontal="left" vertical="center" wrapText="1"/>
    </xf>
    <xf numFmtId="0" fontId="52" fillId="2" borderId="0" xfId="0" applyFont="1" applyFill="1" applyAlignment="1">
      <alignment horizontal="left" vertical="center" wrapText="1"/>
    </xf>
    <xf numFmtId="0" fontId="52" fillId="2" borderId="54" xfId="0" applyFont="1" applyFill="1" applyBorder="1" applyAlignment="1">
      <alignment horizontal="left" vertical="center" wrapText="1"/>
    </xf>
    <xf numFmtId="0" fontId="52" fillId="2" borderId="57" xfId="0" applyFont="1" applyFill="1" applyBorder="1" applyAlignment="1">
      <alignment horizontal="left" vertical="center" wrapText="1"/>
    </xf>
    <xf numFmtId="0" fontId="52" fillId="2" borderId="58" xfId="0" applyFont="1" applyFill="1" applyBorder="1" applyAlignment="1">
      <alignment horizontal="left" vertical="center" wrapText="1"/>
    </xf>
    <xf numFmtId="0" fontId="52" fillId="2" borderId="59" xfId="0" applyFont="1" applyFill="1" applyBorder="1" applyAlignment="1">
      <alignment horizontal="left" vertical="center" wrapText="1"/>
    </xf>
    <xf numFmtId="3" fontId="52" fillId="2" borderId="61" xfId="0" applyNumberFormat="1" applyFont="1" applyFill="1" applyBorder="1" applyAlignment="1" applyProtection="1">
      <alignment vertical="center" wrapText="1"/>
      <protection locked="0"/>
    </xf>
    <xf numFmtId="170" fontId="52" fillId="2" borderId="61" xfId="0" applyNumberFormat="1" applyFont="1" applyFill="1" applyBorder="1" applyAlignment="1" applyProtection="1">
      <alignment vertical="center" wrapText="1"/>
      <protection locked="0"/>
    </xf>
    <xf numFmtId="0" fontId="53" fillId="0" borderId="56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54" xfId="0" applyFont="1" applyBorder="1" applyAlignment="1">
      <alignment horizontal="left" vertical="center" wrapText="1"/>
    </xf>
    <xf numFmtId="0" fontId="52" fillId="0" borderId="56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54" xfId="0" applyFont="1" applyBorder="1" applyAlignment="1">
      <alignment horizontal="left" vertical="center" wrapText="1"/>
    </xf>
    <xf numFmtId="0" fontId="54" fillId="2" borderId="65" xfId="4" applyFont="1" applyFill="1" applyBorder="1" applyAlignment="1">
      <alignment horizontal="left"/>
    </xf>
    <xf numFmtId="0" fontId="54" fillId="2" borderId="66" xfId="4" applyFont="1" applyFill="1" applyBorder="1" applyAlignment="1">
      <alignment horizontal="left"/>
    </xf>
    <xf numFmtId="0" fontId="54" fillId="2" borderId="67" xfId="4" applyFont="1" applyFill="1" applyBorder="1" applyAlignment="1">
      <alignment horizontal="left"/>
    </xf>
    <xf numFmtId="3" fontId="52" fillId="2" borderId="68" xfId="0" applyNumberFormat="1" applyFont="1" applyFill="1" applyBorder="1" applyAlignment="1">
      <alignment vertical="center" wrapText="1"/>
    </xf>
    <xf numFmtId="0" fontId="50" fillId="2" borderId="63" xfId="4" applyFont="1" applyFill="1" applyBorder="1"/>
    <xf numFmtId="0" fontId="50" fillId="2" borderId="63" xfId="4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37" fillId="2" borderId="0" xfId="0" applyFont="1" applyFill="1" applyAlignment="1" applyProtection="1">
      <alignment horizontal="center"/>
      <protection locked="0"/>
    </xf>
    <xf numFmtId="0" fontId="39" fillId="3" borderId="69" xfId="0" applyFont="1" applyFill="1" applyBorder="1" applyAlignment="1">
      <alignment horizontal="center" vertical="center"/>
    </xf>
    <xf numFmtId="0" fontId="39" fillId="3" borderId="69" xfId="0" applyFont="1" applyFill="1" applyBorder="1" applyAlignment="1">
      <alignment horizontal="center" vertical="center" wrapText="1"/>
    </xf>
    <xf numFmtId="0" fontId="39" fillId="3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 wrapText="1"/>
    </xf>
    <xf numFmtId="0" fontId="39" fillId="3" borderId="11" xfId="0" applyFont="1" applyFill="1" applyBorder="1" applyAlignment="1">
      <alignment horizontal="center" vertical="center" wrapText="1"/>
    </xf>
    <xf numFmtId="0" fontId="39" fillId="3" borderId="70" xfId="0" applyFont="1" applyFill="1" applyBorder="1" applyAlignment="1">
      <alignment horizontal="center" vertical="center"/>
    </xf>
    <xf numFmtId="0" fontId="39" fillId="3" borderId="70" xfId="0" applyFont="1" applyFill="1" applyBorder="1" applyAlignment="1">
      <alignment horizontal="center" vertical="center" wrapText="1"/>
    </xf>
    <xf numFmtId="3" fontId="41" fillId="2" borderId="55" xfId="0" applyNumberFormat="1" applyFont="1" applyFill="1" applyBorder="1" applyAlignment="1">
      <alignment horizontal="right" vertical="center" wrapText="1"/>
    </xf>
    <xf numFmtId="167" fontId="41" fillId="2" borderId="55" xfId="0" applyNumberFormat="1" applyFont="1" applyFill="1" applyBorder="1" applyAlignment="1">
      <alignment horizontal="right" vertical="center" wrapText="1"/>
    </xf>
    <xf numFmtId="0" fontId="46" fillId="2" borderId="0" xfId="0" applyFont="1" applyFill="1" applyAlignment="1">
      <alignment horizontal="left" vertical="center" wrapText="1"/>
    </xf>
    <xf numFmtId="3" fontId="38" fillId="2" borderId="55" xfId="0" applyNumberFormat="1" applyFont="1" applyFill="1" applyBorder="1" applyAlignment="1" applyProtection="1">
      <alignment horizontal="right" vertical="center" wrapText="1"/>
      <protection locked="0"/>
    </xf>
    <xf numFmtId="167" fontId="38" fillId="2" borderId="55" xfId="0" applyNumberFormat="1" applyFont="1" applyFill="1" applyBorder="1" applyAlignment="1" applyProtection="1">
      <alignment horizontal="right" vertical="center" wrapText="1"/>
      <protection locked="0"/>
    </xf>
    <xf numFmtId="0" fontId="46" fillId="2" borderId="56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vertical="center" wrapText="1"/>
    </xf>
    <xf numFmtId="0" fontId="41" fillId="2" borderId="57" xfId="0" applyFont="1" applyFill="1" applyBorder="1" applyAlignment="1">
      <alignment horizontal="justify" vertical="center" wrapText="1"/>
    </xf>
    <xf numFmtId="0" fontId="41" fillId="2" borderId="59" xfId="0" applyFont="1" applyFill="1" applyBorder="1" applyAlignment="1">
      <alignment horizontal="justify" vertical="center" wrapText="1"/>
    </xf>
    <xf numFmtId="3" fontId="41" fillId="2" borderId="61" xfId="0" applyNumberFormat="1" applyFont="1" applyFill="1" applyBorder="1" applyAlignment="1">
      <alignment vertical="center" wrapText="1"/>
    </xf>
    <xf numFmtId="167" fontId="41" fillId="2" borderId="61" xfId="0" applyNumberFormat="1" applyFont="1" applyFill="1" applyBorder="1" applyAlignment="1">
      <alignment vertical="center" wrapText="1"/>
    </xf>
    <xf numFmtId="0" fontId="55" fillId="2" borderId="0" xfId="0" applyFont="1" applyFill="1" applyAlignment="1" applyProtection="1">
      <alignment horizontal="center"/>
      <protection locked="0"/>
    </xf>
    <xf numFmtId="169" fontId="41" fillId="2" borderId="55" xfId="0" applyNumberFormat="1" applyFont="1" applyFill="1" applyBorder="1" applyAlignment="1">
      <alignment horizontal="right" vertical="center" wrapText="1"/>
    </xf>
    <xf numFmtId="3" fontId="38" fillId="2" borderId="55" xfId="0" applyNumberFormat="1" applyFont="1" applyFill="1" applyBorder="1" applyAlignment="1">
      <alignment horizontal="right" vertical="center" wrapText="1"/>
    </xf>
    <xf numFmtId="167" fontId="38" fillId="2" borderId="55" xfId="0" applyNumberFormat="1" applyFont="1" applyFill="1" applyBorder="1" applyAlignment="1">
      <alignment horizontal="right" vertical="center" wrapText="1"/>
    </xf>
    <xf numFmtId="0" fontId="45" fillId="2" borderId="71" xfId="0" applyFont="1" applyFill="1" applyBorder="1" applyAlignment="1">
      <alignment horizontal="left" vertical="center" wrapText="1"/>
    </xf>
    <xf numFmtId="0" fontId="45" fillId="2" borderId="72" xfId="0" applyFont="1" applyFill="1" applyBorder="1" applyAlignment="1">
      <alignment horizontal="left" vertical="center" wrapText="1"/>
    </xf>
    <xf numFmtId="3" fontId="41" fillId="2" borderId="68" xfId="0" applyNumberFormat="1" applyFont="1" applyFill="1" applyBorder="1" applyAlignment="1">
      <alignment horizontal="right" vertical="center" wrapText="1"/>
    </xf>
    <xf numFmtId="167" fontId="41" fillId="2" borderId="68" xfId="0" applyNumberFormat="1" applyFont="1" applyFill="1" applyBorder="1" applyAlignment="1">
      <alignment horizontal="right" vertical="center" wrapText="1"/>
    </xf>
    <xf numFmtId="4" fontId="47" fillId="0" borderId="0" xfId="0" applyNumberFormat="1" applyFont="1"/>
    <xf numFmtId="0" fontId="39" fillId="3" borderId="49" xfId="0" applyFont="1" applyFill="1" applyBorder="1" applyAlignment="1">
      <alignment horizontal="center" vertical="center"/>
    </xf>
    <xf numFmtId="0" fontId="39" fillId="3" borderId="49" xfId="0" applyFont="1" applyFill="1" applyBorder="1" applyAlignment="1">
      <alignment horizontal="center" vertical="center" wrapText="1"/>
    </xf>
    <xf numFmtId="0" fontId="39" fillId="3" borderId="50" xfId="0" applyFont="1" applyFill="1" applyBorder="1" applyAlignment="1">
      <alignment horizontal="center" vertical="center"/>
    </xf>
    <xf numFmtId="0" fontId="39" fillId="3" borderId="50" xfId="0" applyFont="1" applyFill="1" applyBorder="1" applyAlignment="1">
      <alignment horizontal="center" vertical="center" wrapText="1"/>
    </xf>
    <xf numFmtId="0" fontId="39" fillId="3" borderId="50" xfId="0" applyFont="1" applyFill="1" applyBorder="1" applyAlignment="1">
      <alignment horizontal="center" vertical="center" wrapText="1"/>
    </xf>
    <xf numFmtId="0" fontId="41" fillId="2" borderId="56" xfId="0" applyFont="1" applyFill="1" applyBorder="1" applyAlignment="1">
      <alignment horizontal="left" vertical="top"/>
    </xf>
    <xf numFmtId="0" fontId="41" fillId="2" borderId="54" xfId="0" applyFont="1" applyFill="1" applyBorder="1" applyAlignment="1">
      <alignment horizontal="left" vertical="top"/>
    </xf>
    <xf numFmtId="3" fontId="41" fillId="2" borderId="55" xfId="0" applyNumberFormat="1" applyFont="1" applyFill="1" applyBorder="1" applyAlignment="1">
      <alignment horizontal="right" vertical="top"/>
    </xf>
    <xf numFmtId="167" fontId="41" fillId="2" borderId="55" xfId="0" applyNumberFormat="1" applyFont="1" applyFill="1" applyBorder="1" applyAlignment="1">
      <alignment horizontal="right" vertical="top"/>
    </xf>
    <xf numFmtId="0" fontId="41" fillId="2" borderId="56" xfId="0" applyFont="1" applyFill="1" applyBorder="1" applyAlignment="1">
      <alignment horizontal="left" vertical="top" wrapText="1" indent="2"/>
    </xf>
    <xf numFmtId="0" fontId="41" fillId="2" borderId="54" xfId="0" applyFont="1" applyFill="1" applyBorder="1" applyAlignment="1">
      <alignment horizontal="left" vertical="top" wrapText="1" indent="2"/>
    </xf>
    <xf numFmtId="3" fontId="41" fillId="2" borderId="55" xfId="0" applyNumberFormat="1" applyFont="1" applyFill="1" applyBorder="1" applyAlignment="1">
      <alignment horizontal="right" vertical="top" wrapText="1"/>
    </xf>
    <xf numFmtId="0" fontId="38" fillId="2" borderId="56" xfId="0" applyFont="1" applyFill="1" applyBorder="1" applyAlignment="1">
      <alignment horizontal="left" vertical="top"/>
    </xf>
    <xf numFmtId="0" fontId="38" fillId="2" borderId="54" xfId="0" applyFont="1" applyFill="1" applyBorder="1" applyAlignment="1">
      <alignment horizontal="justify" vertical="top"/>
    </xf>
    <xf numFmtId="3" fontId="38" fillId="2" borderId="55" xfId="0" applyNumberFormat="1" applyFont="1" applyFill="1" applyBorder="1" applyAlignment="1">
      <alignment horizontal="right" vertical="top" wrapText="1"/>
    </xf>
    <xf numFmtId="167" fontId="41" fillId="2" borderId="55" xfId="0" applyNumberFormat="1" applyFont="1" applyFill="1" applyBorder="1" applyAlignment="1">
      <alignment horizontal="right" vertical="top" wrapText="1"/>
    </xf>
    <xf numFmtId="3" fontId="38" fillId="2" borderId="55" xfId="0" applyNumberFormat="1" applyFont="1" applyFill="1" applyBorder="1" applyAlignment="1">
      <alignment horizontal="right" vertical="top"/>
    </xf>
    <xf numFmtId="167" fontId="38" fillId="2" borderId="55" xfId="0" applyNumberFormat="1" applyFont="1" applyFill="1" applyBorder="1" applyAlignment="1">
      <alignment horizontal="right" vertical="top"/>
    </xf>
    <xf numFmtId="0" fontId="41" fillId="0" borderId="57" xfId="0" applyFont="1" applyBorder="1" applyAlignment="1">
      <alignment vertical="top" wrapText="1"/>
    </xf>
    <xf numFmtId="0" fontId="41" fillId="0" borderId="59" xfId="0" applyFont="1" applyBorder="1" applyAlignment="1">
      <alignment vertical="top" wrapText="1"/>
    </xf>
    <xf numFmtId="3" fontId="41" fillId="0" borderId="61" xfId="0" applyNumberFormat="1" applyFont="1" applyBorder="1" applyAlignment="1">
      <alignment horizontal="right" vertical="top"/>
    </xf>
    <xf numFmtId="167" fontId="41" fillId="0" borderId="61" xfId="0" applyNumberFormat="1" applyFont="1" applyBorder="1" applyAlignment="1">
      <alignment horizontal="right" vertical="top"/>
    </xf>
    <xf numFmtId="0" fontId="47" fillId="0" borderId="0" xfId="0" applyFont="1" applyAlignment="1">
      <alignment horizontal="left"/>
    </xf>
    <xf numFmtId="3" fontId="47" fillId="0" borderId="0" xfId="0" applyNumberFormat="1" applyFont="1"/>
    <xf numFmtId="0" fontId="38" fillId="2" borderId="56" xfId="0" applyFont="1" applyFill="1" applyBorder="1" applyAlignment="1">
      <alignment horizontal="left" vertical="top"/>
    </xf>
    <xf numFmtId="0" fontId="38" fillId="2" borderId="54" xfId="0" applyFont="1" applyFill="1" applyBorder="1" applyAlignment="1">
      <alignment horizontal="left" vertical="top"/>
    </xf>
    <xf numFmtId="167" fontId="38" fillId="2" borderId="55" xfId="0" applyNumberFormat="1" applyFont="1" applyFill="1" applyBorder="1" applyAlignment="1">
      <alignment horizontal="right" vertical="top" wrapText="1"/>
    </xf>
    <xf numFmtId="3" fontId="56" fillId="2" borderId="55" xfId="0" applyNumberFormat="1" applyFont="1" applyFill="1" applyBorder="1" applyAlignment="1">
      <alignment horizontal="right" vertical="top" wrapText="1"/>
    </xf>
    <xf numFmtId="3" fontId="57" fillId="2" borderId="55" xfId="0" applyNumberFormat="1" applyFont="1" applyFill="1" applyBorder="1" applyAlignment="1">
      <alignment horizontal="right" vertical="top" wrapText="1"/>
    </xf>
    <xf numFmtId="169" fontId="38" fillId="2" borderId="55" xfId="0" applyNumberFormat="1" applyFont="1" applyFill="1" applyBorder="1" applyAlignment="1">
      <alignment horizontal="right" vertical="top" wrapText="1"/>
    </xf>
    <xf numFmtId="3" fontId="57" fillId="2" borderId="55" xfId="0" applyNumberFormat="1" applyFont="1" applyFill="1" applyBorder="1" applyAlignment="1">
      <alignment horizontal="right" vertical="top"/>
    </xf>
    <xf numFmtId="0" fontId="41" fillId="0" borderId="71" xfId="0" applyFont="1" applyBorder="1" applyAlignment="1">
      <alignment horizontal="left" vertical="top" wrapText="1"/>
    </xf>
    <xf numFmtId="0" fontId="41" fillId="0" borderId="62" xfId="0" applyFont="1" applyBorder="1" applyAlignment="1">
      <alignment horizontal="left" vertical="top" wrapText="1"/>
    </xf>
    <xf numFmtId="3" fontId="41" fillId="0" borderId="68" xfId="0" applyNumberFormat="1" applyFont="1" applyBorder="1" applyAlignment="1">
      <alignment horizontal="right" vertical="top"/>
    </xf>
    <xf numFmtId="167" fontId="41" fillId="0" borderId="68" xfId="0" applyNumberFormat="1" applyFont="1" applyBorder="1" applyAlignment="1">
      <alignment horizontal="right" vertical="top"/>
    </xf>
    <xf numFmtId="0" fontId="38" fillId="0" borderId="0" xfId="0" applyFont="1" applyAlignment="1">
      <alignment horizontal="left"/>
    </xf>
    <xf numFmtId="0" fontId="38" fillId="0" borderId="0" xfId="0" applyFont="1"/>
    <xf numFmtId="3" fontId="38" fillId="0" borderId="0" xfId="0" applyNumberFormat="1" applyFont="1"/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77" xfId="0" applyFont="1" applyBorder="1" applyAlignment="1">
      <alignment horizontal="center"/>
    </xf>
    <xf numFmtId="0" fontId="37" fillId="0" borderId="76" xfId="0" applyFont="1" applyBorder="1" applyAlignment="1">
      <alignment horizontal="center"/>
    </xf>
    <xf numFmtId="0" fontId="37" fillId="0" borderId="77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37" fontId="39" fillId="3" borderId="78" xfId="4" applyNumberFormat="1" applyFont="1" applyFill="1" applyBorder="1" applyAlignment="1">
      <alignment horizontal="center" vertical="center"/>
    </xf>
    <xf numFmtId="37" fontId="39" fillId="3" borderId="79" xfId="4" applyNumberFormat="1" applyFont="1" applyFill="1" applyBorder="1" applyAlignment="1">
      <alignment horizontal="center" vertical="center"/>
    </xf>
    <xf numFmtId="37" fontId="39" fillId="3" borderId="80" xfId="4" applyNumberFormat="1" applyFont="1" applyFill="1" applyBorder="1" applyAlignment="1">
      <alignment horizontal="center" vertical="center" wrapText="1"/>
    </xf>
    <xf numFmtId="37" fontId="39" fillId="3" borderId="81" xfId="4" applyNumberFormat="1" applyFont="1" applyFill="1" applyBorder="1" applyAlignment="1">
      <alignment horizontal="center" vertical="center" wrapText="1"/>
    </xf>
    <xf numFmtId="37" fontId="39" fillId="3" borderId="82" xfId="4" applyNumberFormat="1" applyFont="1" applyFill="1" applyBorder="1" applyAlignment="1">
      <alignment horizontal="center" vertical="center"/>
    </xf>
    <xf numFmtId="37" fontId="39" fillId="3" borderId="64" xfId="4" applyNumberFormat="1" applyFont="1" applyFill="1" applyBorder="1" applyAlignment="1">
      <alignment horizontal="center" vertical="center" wrapText="1"/>
    </xf>
    <xf numFmtId="37" fontId="39" fillId="3" borderId="83" xfId="4" applyNumberFormat="1" applyFont="1" applyFill="1" applyBorder="1" applyAlignment="1">
      <alignment horizontal="center" vertical="center" wrapText="1"/>
    </xf>
    <xf numFmtId="37" fontId="39" fillId="3" borderId="84" xfId="4" applyNumberFormat="1" applyFont="1" applyFill="1" applyBorder="1" applyAlignment="1">
      <alignment horizontal="center" vertical="center"/>
    </xf>
    <xf numFmtId="37" fontId="39" fillId="3" borderId="85" xfId="4" applyNumberFormat="1" applyFont="1" applyFill="1" applyBorder="1" applyAlignment="1">
      <alignment horizontal="center" vertical="center"/>
    </xf>
    <xf numFmtId="37" fontId="39" fillId="3" borderId="86" xfId="4" applyNumberFormat="1" applyFont="1" applyFill="1" applyBorder="1" applyAlignment="1">
      <alignment horizontal="center" vertical="center" wrapText="1"/>
    </xf>
    <xf numFmtId="37" fontId="39" fillId="3" borderId="87" xfId="4" applyNumberFormat="1" applyFont="1" applyFill="1" applyBorder="1" applyAlignment="1">
      <alignment horizontal="center" vertical="center" wrapText="1"/>
    </xf>
    <xf numFmtId="0" fontId="43" fillId="2" borderId="88" xfId="4" applyFont="1" applyFill="1" applyBorder="1" applyAlignment="1">
      <alignment horizontal="left"/>
    </xf>
    <xf numFmtId="0" fontId="43" fillId="2" borderId="0" xfId="4" applyFont="1" applyFill="1" applyAlignment="1">
      <alignment horizontal="left"/>
    </xf>
    <xf numFmtId="0" fontId="43" fillId="2" borderId="89" xfId="4" applyFont="1" applyFill="1" applyBorder="1" applyAlignment="1">
      <alignment horizontal="left"/>
    </xf>
    <xf numFmtId="3" fontId="43" fillId="2" borderId="54" xfId="4" applyNumberFormat="1" applyFont="1" applyFill="1" applyBorder="1" applyAlignment="1">
      <alignment horizontal="right"/>
    </xf>
    <xf numFmtId="0" fontId="46" fillId="2" borderId="88" xfId="0" applyFont="1" applyFill="1" applyBorder="1" applyAlignment="1">
      <alignment horizontal="left" vertical="center" wrapText="1" indent="1"/>
    </xf>
    <xf numFmtId="0" fontId="46" fillId="2" borderId="0" xfId="0" applyFont="1" applyFill="1" applyAlignment="1">
      <alignment horizontal="left" vertical="center" wrapText="1" indent="1"/>
    </xf>
    <xf numFmtId="0" fontId="46" fillId="2" borderId="89" xfId="0" applyFont="1" applyFill="1" applyBorder="1" applyAlignment="1">
      <alignment horizontal="left" vertical="center" wrapText="1" indent="1"/>
    </xf>
    <xf numFmtId="3" fontId="46" fillId="2" borderId="54" xfId="0" applyNumberFormat="1" applyFont="1" applyFill="1" applyBorder="1" applyAlignment="1" applyProtection="1">
      <alignment vertical="center" wrapText="1"/>
      <protection locked="0"/>
    </xf>
    <xf numFmtId="0" fontId="46" fillId="2" borderId="88" xfId="0" applyFont="1" applyFill="1" applyBorder="1" applyAlignment="1">
      <alignment horizontal="left" vertical="center" wrapText="1" indent="1"/>
    </xf>
    <xf numFmtId="0" fontId="46" fillId="2" borderId="0" xfId="0" applyFont="1" applyFill="1" applyAlignment="1">
      <alignment horizontal="left" vertical="center" wrapText="1" indent="1"/>
    </xf>
    <xf numFmtId="0" fontId="46" fillId="2" borderId="89" xfId="0" applyFont="1" applyFill="1" applyBorder="1" applyAlignment="1">
      <alignment horizontal="left" vertical="center" wrapText="1" indent="1"/>
    </xf>
    <xf numFmtId="3" fontId="45" fillId="2" borderId="54" xfId="0" applyNumberFormat="1" applyFont="1" applyFill="1" applyBorder="1" applyAlignment="1">
      <alignment vertical="center" wrapText="1"/>
    </xf>
    <xf numFmtId="0" fontId="45" fillId="2" borderId="88" xfId="0" applyFont="1" applyFill="1" applyBorder="1" applyAlignment="1">
      <alignment horizontal="left" vertical="center" wrapText="1"/>
    </xf>
    <xf numFmtId="0" fontId="45" fillId="2" borderId="89" xfId="0" applyFont="1" applyFill="1" applyBorder="1" applyAlignment="1">
      <alignment horizontal="left" vertical="center" wrapText="1"/>
    </xf>
    <xf numFmtId="0" fontId="46" fillId="2" borderId="88" xfId="0" applyFont="1" applyFill="1" applyBorder="1" applyAlignment="1">
      <alignment horizontal="left" vertical="center" wrapText="1"/>
    </xf>
    <xf numFmtId="0" fontId="46" fillId="2" borderId="89" xfId="0" applyFont="1" applyFill="1" applyBorder="1" applyAlignment="1">
      <alignment horizontal="left" vertical="center" wrapText="1"/>
    </xf>
    <xf numFmtId="0" fontId="46" fillId="2" borderId="88" xfId="0" applyFont="1" applyFill="1" applyBorder="1" applyAlignment="1">
      <alignment vertical="center" wrapText="1"/>
    </xf>
    <xf numFmtId="0" fontId="46" fillId="2" borderId="89" xfId="0" applyFont="1" applyFill="1" applyBorder="1" applyAlignment="1">
      <alignment vertical="center" wrapText="1"/>
    </xf>
    <xf numFmtId="3" fontId="46" fillId="2" borderId="55" xfId="0" applyNumberFormat="1" applyFont="1" applyFill="1" applyBorder="1" applyAlignment="1" applyProtection="1">
      <alignment vertical="center" wrapText="1"/>
      <protection locked="0"/>
    </xf>
    <xf numFmtId="3" fontId="45" fillId="2" borderId="54" xfId="0" applyNumberFormat="1" applyFont="1" applyFill="1" applyBorder="1" applyAlignment="1" applyProtection="1">
      <alignment vertical="center" wrapText="1"/>
      <protection locked="0"/>
    </xf>
    <xf numFmtId="3" fontId="45" fillId="2" borderId="55" xfId="0" applyNumberFormat="1" applyFont="1" applyFill="1" applyBorder="1" applyAlignment="1" applyProtection="1">
      <alignment vertical="center" wrapText="1"/>
      <protection locked="0"/>
    </xf>
    <xf numFmtId="0" fontId="38" fillId="0" borderId="90" xfId="0" applyFont="1" applyBorder="1"/>
    <xf numFmtId="0" fontId="38" fillId="0" borderId="72" xfId="0" applyFont="1" applyBorder="1"/>
    <xf numFmtId="0" fontId="38" fillId="0" borderId="91" xfId="0" applyFont="1" applyBorder="1"/>
    <xf numFmtId="3" fontId="45" fillId="2" borderId="62" xfId="0" applyNumberFormat="1" applyFont="1" applyFill="1" applyBorder="1" applyAlignment="1">
      <alignment vertical="center" wrapText="1"/>
    </xf>
    <xf numFmtId="3" fontId="45" fillId="2" borderId="68" xfId="0" applyNumberFormat="1" applyFont="1" applyFill="1" applyBorder="1" applyAlignment="1">
      <alignment vertical="center" wrapText="1"/>
    </xf>
    <xf numFmtId="0" fontId="59" fillId="0" borderId="73" xfId="0" applyFont="1" applyBorder="1" applyAlignment="1">
      <alignment horizontal="center"/>
    </xf>
    <xf numFmtId="0" fontId="59" fillId="0" borderId="74" xfId="0" applyFont="1" applyBorder="1" applyAlignment="1">
      <alignment horizontal="center"/>
    </xf>
    <xf numFmtId="0" fontId="59" fillId="0" borderId="75" xfId="0" applyFont="1" applyBorder="1" applyAlignment="1">
      <alignment horizontal="center"/>
    </xf>
    <xf numFmtId="0" fontId="59" fillId="0" borderId="76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77" xfId="0" applyFont="1" applyBorder="1" applyAlignment="1">
      <alignment horizontal="center"/>
    </xf>
    <xf numFmtId="0" fontId="48" fillId="0" borderId="0" xfId="0" applyFont="1"/>
    <xf numFmtId="0" fontId="51" fillId="6" borderId="92" xfId="0" applyFont="1" applyFill="1" applyBorder="1" applyAlignment="1">
      <alignment horizontal="center" vertical="center"/>
    </xf>
    <xf numFmtId="0" fontId="51" fillId="6" borderId="93" xfId="0" applyFont="1" applyFill="1" applyBorder="1" applyAlignment="1">
      <alignment horizontal="center" vertical="center"/>
    </xf>
    <xf numFmtId="0" fontId="51" fillId="6" borderId="94" xfId="0" applyFont="1" applyFill="1" applyBorder="1" applyAlignment="1">
      <alignment horizontal="center" vertical="center" wrapText="1"/>
    </xf>
    <xf numFmtId="0" fontId="51" fillId="6" borderId="95" xfId="0" applyFont="1" applyFill="1" applyBorder="1" applyAlignment="1">
      <alignment horizontal="center" vertical="center" wrapText="1"/>
    </xf>
    <xf numFmtId="3" fontId="50" fillId="2" borderId="55" xfId="0" applyNumberFormat="1" applyFont="1" applyFill="1" applyBorder="1" applyAlignment="1">
      <alignment horizontal="right" vertical="center" wrapText="1"/>
    </xf>
    <xf numFmtId="0" fontId="53" fillId="2" borderId="56" xfId="0" applyFont="1" applyFill="1" applyBorder="1" applyAlignment="1">
      <alignment horizontal="left" vertical="center"/>
    </xf>
    <xf numFmtId="0" fontId="53" fillId="2" borderId="0" xfId="0" applyFont="1" applyFill="1" applyAlignment="1">
      <alignment horizontal="left" vertical="center"/>
    </xf>
    <xf numFmtId="3" fontId="47" fillId="2" borderId="55" xfId="0" applyNumberFormat="1" applyFont="1" applyFill="1" applyBorder="1" applyAlignment="1" applyProtection="1">
      <alignment horizontal="right" vertical="center"/>
      <protection locked="0"/>
    </xf>
    <xf numFmtId="3" fontId="47" fillId="0" borderId="55" xfId="0" applyNumberFormat="1" applyFont="1" applyBorder="1" applyAlignment="1" applyProtection="1">
      <alignment horizontal="right" vertical="center"/>
      <protection locked="0"/>
    </xf>
    <xf numFmtId="0" fontId="53" fillId="2" borderId="56" xfId="0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53" fillId="2" borderId="96" xfId="0" applyFont="1" applyFill="1" applyBorder="1" applyAlignment="1">
      <alignment vertical="center"/>
    </xf>
    <xf numFmtId="0" fontId="52" fillId="2" borderId="97" xfId="0" applyFont="1" applyFill="1" applyBorder="1" applyAlignment="1">
      <alignment horizontal="left" vertical="center" wrapText="1"/>
    </xf>
    <xf numFmtId="0" fontId="52" fillId="2" borderId="71" xfId="0" applyFont="1" applyFill="1" applyBorder="1" applyAlignment="1">
      <alignment horizontal="left" vertical="center"/>
    </xf>
    <xf numFmtId="0" fontId="52" fillId="2" borderId="62" xfId="0" applyFont="1" applyFill="1" applyBorder="1" applyAlignment="1">
      <alignment horizontal="left" vertical="center"/>
    </xf>
    <xf numFmtId="3" fontId="50" fillId="2" borderId="68" xfId="0" applyNumberFormat="1" applyFont="1" applyFill="1" applyBorder="1" applyAlignment="1">
      <alignment horizontal="right" vertical="center"/>
    </xf>
    <xf numFmtId="3" fontId="50" fillId="0" borderId="68" xfId="0" applyNumberFormat="1" applyFont="1" applyBorder="1" applyAlignment="1">
      <alignment horizontal="right" vertical="center"/>
    </xf>
    <xf numFmtId="3" fontId="47" fillId="2" borderId="0" xfId="0" applyNumberFormat="1" applyFont="1" applyFill="1" applyAlignment="1">
      <alignment horizontal="right" vertical="center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98" xfId="0" applyFont="1" applyBorder="1" applyAlignment="1" applyProtection="1">
      <alignment horizontal="center" vertical="center"/>
      <protection locked="0"/>
    </xf>
    <xf numFmtId="0" fontId="12" fillId="0" borderId="99" xfId="0" applyFont="1" applyBorder="1" applyAlignment="1" applyProtection="1">
      <alignment horizontal="center" vertical="center"/>
      <protection locked="0"/>
    </xf>
    <xf numFmtId="0" fontId="37" fillId="0" borderId="100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37" fontId="39" fillId="3" borderId="101" xfId="4" applyNumberFormat="1" applyFont="1" applyFill="1" applyBorder="1" applyAlignment="1">
      <alignment horizontal="center" vertical="center" wrapText="1"/>
    </xf>
    <xf numFmtId="37" fontId="39" fillId="3" borderId="101" xfId="4" applyNumberFormat="1" applyFont="1" applyFill="1" applyBorder="1" applyAlignment="1">
      <alignment horizontal="center" vertical="center"/>
    </xf>
    <xf numFmtId="0" fontId="45" fillId="2" borderId="102" xfId="0" applyFont="1" applyFill="1" applyBorder="1" applyAlignment="1">
      <alignment horizontal="left" vertical="center" wrapText="1"/>
    </xf>
    <xf numFmtId="0" fontId="45" fillId="2" borderId="63" xfId="0" applyFont="1" applyFill="1" applyBorder="1" applyAlignment="1">
      <alignment horizontal="left" vertical="center" wrapText="1"/>
    </xf>
    <xf numFmtId="0" fontId="45" fillId="2" borderId="103" xfId="0" applyFont="1" applyFill="1" applyBorder="1" applyAlignment="1">
      <alignment horizontal="left" vertical="center" wrapText="1"/>
    </xf>
    <xf numFmtId="0" fontId="46" fillId="2" borderId="56" xfId="0" applyFont="1" applyFill="1" applyBorder="1" applyAlignment="1">
      <alignment horizontal="left" vertical="center" wrapText="1" indent="2"/>
    </xf>
    <xf numFmtId="0" fontId="46" fillId="2" borderId="0" xfId="0" applyFont="1" applyFill="1" applyAlignment="1">
      <alignment horizontal="left" vertical="center" wrapText="1" indent="2"/>
    </xf>
    <xf numFmtId="0" fontId="46" fillId="2" borderId="54" xfId="0" applyFont="1" applyFill="1" applyBorder="1" applyAlignment="1">
      <alignment horizontal="left" vertical="center" wrapText="1" indent="2"/>
    </xf>
    <xf numFmtId="0" fontId="46" fillId="2" borderId="56" xfId="0" applyFont="1" applyFill="1" applyBorder="1" applyAlignment="1">
      <alignment horizontal="left" vertical="center" wrapText="1" indent="2"/>
    </xf>
    <xf numFmtId="0" fontId="46" fillId="2" borderId="0" xfId="0" applyFont="1" applyFill="1" applyAlignment="1">
      <alignment horizontal="left" vertical="center" wrapText="1" indent="2"/>
    </xf>
    <xf numFmtId="0" fontId="46" fillId="2" borderId="54" xfId="0" applyFont="1" applyFill="1" applyBorder="1" applyAlignment="1">
      <alignment horizontal="left" vertical="center" wrapText="1" indent="2"/>
    </xf>
    <xf numFmtId="0" fontId="45" fillId="2" borderId="62" xfId="0" applyFont="1" applyFill="1" applyBorder="1" applyAlignment="1">
      <alignment horizontal="left" vertical="center" wrapText="1"/>
    </xf>
    <xf numFmtId="4" fontId="48" fillId="0" borderId="0" xfId="0" applyNumberFormat="1" applyFont="1"/>
    <xf numFmtId="0" fontId="59" fillId="0" borderId="104" xfId="0" applyFont="1" applyBorder="1" applyAlignment="1">
      <alignment horizontal="center"/>
    </xf>
    <xf numFmtId="0" fontId="59" fillId="0" borderId="105" xfId="0" applyFont="1" applyBorder="1" applyAlignment="1">
      <alignment horizontal="center"/>
    </xf>
    <xf numFmtId="0" fontId="59" fillId="0" borderId="106" xfId="0" applyFont="1" applyBorder="1" applyAlignment="1">
      <alignment horizontal="center"/>
    </xf>
    <xf numFmtId="0" fontId="59" fillId="0" borderId="107" xfId="0" applyFont="1" applyBorder="1" applyAlignment="1">
      <alignment horizontal="center"/>
    </xf>
    <xf numFmtId="0" fontId="59" fillId="0" borderId="108" xfId="0" applyFont="1" applyBorder="1" applyAlignment="1">
      <alignment horizontal="center"/>
    </xf>
    <xf numFmtId="0" fontId="51" fillId="6" borderId="6" xfId="0" applyFont="1" applyFill="1" applyBorder="1" applyAlignment="1">
      <alignment horizontal="center" vertical="center"/>
    </xf>
    <xf numFmtId="0" fontId="51" fillId="6" borderId="8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 wrapText="1"/>
    </xf>
    <xf numFmtId="0" fontId="52" fillId="2" borderId="109" xfId="0" applyFont="1" applyFill="1" applyBorder="1" applyAlignment="1">
      <alignment horizontal="left" vertical="center" wrapText="1"/>
    </xf>
    <xf numFmtId="0" fontId="52" fillId="2" borderId="110" xfId="0" applyFont="1" applyFill="1" applyBorder="1" applyAlignment="1">
      <alignment horizontal="left" vertical="center" wrapText="1"/>
    </xf>
    <xf numFmtId="0" fontId="12" fillId="0" borderId="45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12" fillId="0" borderId="99" xfId="0" applyFont="1" applyBorder="1" applyAlignment="1">
      <alignment horizontal="center"/>
    </xf>
    <xf numFmtId="0" fontId="43" fillId="2" borderId="54" xfId="4" applyFont="1" applyFill="1" applyBorder="1" applyAlignment="1">
      <alignment horizontal="right"/>
    </xf>
    <xf numFmtId="0" fontId="46" fillId="2" borderId="56" xfId="0" applyFont="1" applyFill="1" applyBorder="1" applyAlignment="1">
      <alignment horizontal="left" vertical="center" indent="1"/>
    </xf>
    <xf numFmtId="0" fontId="46" fillId="2" borderId="0" xfId="0" applyFont="1" applyFill="1" applyAlignment="1">
      <alignment horizontal="left" vertical="center" indent="1"/>
    </xf>
    <xf numFmtId="0" fontId="46" fillId="2" borderId="54" xfId="0" applyFont="1" applyFill="1" applyBorder="1" applyAlignment="1">
      <alignment horizontal="left" vertical="center" indent="1"/>
    </xf>
    <xf numFmtId="0" fontId="44" fillId="2" borderId="54" xfId="4" applyFont="1" applyFill="1" applyBorder="1" applyAlignment="1">
      <alignment horizontal="right"/>
    </xf>
    <xf numFmtId="0" fontId="46" fillId="2" borderId="56" xfId="0" applyFont="1" applyFill="1" applyBorder="1" applyAlignment="1">
      <alignment horizontal="left" vertical="center" wrapText="1" indent="1"/>
    </xf>
    <xf numFmtId="0" fontId="46" fillId="2" borderId="54" xfId="0" applyFont="1" applyFill="1" applyBorder="1" applyAlignment="1">
      <alignment horizontal="left" vertical="center" wrapText="1" indent="1"/>
    </xf>
    <xf numFmtId="0" fontId="45" fillId="2" borderId="56" xfId="0" applyFont="1" applyFill="1" applyBorder="1" applyAlignment="1">
      <alignment vertical="center" wrapText="1"/>
    </xf>
    <xf numFmtId="0" fontId="45" fillId="2" borderId="0" xfId="0" applyFont="1" applyFill="1" applyAlignment="1">
      <alignment vertical="center" wrapText="1"/>
    </xf>
    <xf numFmtId="0" fontId="45" fillId="2" borderId="54" xfId="0" applyFont="1" applyFill="1" applyBorder="1" applyAlignment="1">
      <alignment vertical="center" wrapText="1"/>
    </xf>
    <xf numFmtId="0" fontId="46" fillId="2" borderId="56" xfId="0" applyFont="1" applyFill="1" applyBorder="1" applyAlignment="1">
      <alignment horizontal="left" vertical="center" wrapText="1" indent="3"/>
    </xf>
    <xf numFmtId="0" fontId="46" fillId="2" borderId="0" xfId="0" applyFont="1" applyFill="1" applyAlignment="1">
      <alignment horizontal="left" vertical="center" wrapText="1" indent="3"/>
    </xf>
    <xf numFmtId="0" fontId="46" fillId="2" borderId="54" xfId="0" applyFont="1" applyFill="1" applyBorder="1" applyAlignment="1">
      <alignment horizontal="left" vertical="center" wrapText="1" indent="3"/>
    </xf>
    <xf numFmtId="3" fontId="60" fillId="2" borderId="54" xfId="0" applyNumberFormat="1" applyFont="1" applyFill="1" applyBorder="1" applyAlignment="1">
      <alignment vertical="center" wrapText="1"/>
    </xf>
    <xf numFmtId="0" fontId="46" fillId="2" borderId="56" xfId="0" applyFont="1" applyFill="1" applyBorder="1" applyAlignment="1">
      <alignment vertical="center" wrapText="1"/>
    </xf>
    <xf numFmtId="0" fontId="46" fillId="2" borderId="54" xfId="0" applyFont="1" applyFill="1" applyBorder="1" applyAlignment="1">
      <alignment vertical="center" wrapText="1"/>
    </xf>
    <xf numFmtId="3" fontId="46" fillId="2" borderId="54" xfId="0" applyNumberFormat="1" applyFont="1" applyFill="1" applyBorder="1" applyAlignment="1">
      <alignment vertical="center" wrapText="1"/>
    </xf>
    <xf numFmtId="0" fontId="38" fillId="0" borderId="56" xfId="0" applyFont="1" applyBorder="1"/>
    <xf numFmtId="0" fontId="38" fillId="0" borderId="54" xfId="0" applyFont="1" applyBorder="1"/>
    <xf numFmtId="0" fontId="43" fillId="2" borderId="57" xfId="4" applyFont="1" applyFill="1" applyBorder="1" applyAlignment="1">
      <alignment horizontal="center" wrapText="1"/>
    </xf>
    <xf numFmtId="0" fontId="43" fillId="2" borderId="58" xfId="4" applyFont="1" applyFill="1" applyBorder="1" applyAlignment="1">
      <alignment horizontal="center" wrapText="1"/>
    </xf>
    <xf numFmtId="0" fontId="43" fillId="2" borderId="59" xfId="4" applyFont="1" applyFill="1" applyBorder="1" applyAlignment="1">
      <alignment horizontal="center" wrapText="1"/>
    </xf>
    <xf numFmtId="3" fontId="43" fillId="2" borderId="59" xfId="4" applyNumberFormat="1" applyFont="1" applyFill="1" applyBorder="1" applyAlignment="1">
      <alignment horizontal="right"/>
    </xf>
    <xf numFmtId="0" fontId="41" fillId="2" borderId="63" xfId="4" applyFont="1" applyFill="1" applyBorder="1"/>
    <xf numFmtId="0" fontId="41" fillId="2" borderId="63" xfId="4" applyFont="1" applyFill="1" applyBorder="1" applyAlignment="1">
      <alignment horizontal="center"/>
    </xf>
    <xf numFmtId="0" fontId="49" fillId="0" borderId="10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3" fillId="2" borderId="111" xfId="4" applyFont="1" applyFill="1" applyBorder="1" applyAlignment="1">
      <alignment horizontal="left"/>
    </xf>
    <xf numFmtId="0" fontId="43" fillId="2" borderId="112" xfId="4" applyFont="1" applyFill="1" applyBorder="1" applyAlignment="1">
      <alignment horizontal="left"/>
    </xf>
    <xf numFmtId="0" fontId="45" fillId="2" borderId="88" xfId="0" applyFont="1" applyFill="1" applyBorder="1" applyAlignment="1">
      <alignment vertical="center" wrapText="1"/>
    </xf>
    <xf numFmtId="0" fontId="45" fillId="2" borderId="89" xfId="0" applyFont="1" applyFill="1" applyBorder="1" applyAlignment="1">
      <alignment vertical="center" wrapText="1"/>
    </xf>
    <xf numFmtId="0" fontId="45" fillId="2" borderId="88" xfId="0" applyFont="1" applyFill="1" applyBorder="1" applyAlignment="1">
      <alignment vertical="center" wrapText="1"/>
    </xf>
    <xf numFmtId="0" fontId="45" fillId="2" borderId="0" xfId="0" applyFont="1" applyFill="1" applyAlignment="1">
      <alignment vertical="center" wrapText="1"/>
    </xf>
    <xf numFmtId="0" fontId="45" fillId="2" borderId="89" xfId="0" applyFont="1" applyFill="1" applyBorder="1" applyAlignment="1">
      <alignment vertical="center" wrapText="1"/>
    </xf>
    <xf numFmtId="0" fontId="38" fillId="0" borderId="88" xfId="0" applyFont="1" applyBorder="1"/>
    <xf numFmtId="0" fontId="38" fillId="0" borderId="89" xfId="0" applyFont="1" applyBorder="1"/>
    <xf numFmtId="0" fontId="43" fillId="2" borderId="113" xfId="4" applyFont="1" applyFill="1" applyBorder="1" applyAlignment="1">
      <alignment horizontal="center" wrapText="1"/>
    </xf>
    <xf numFmtId="0" fontId="43" fillId="2" borderId="114" xfId="4" applyFont="1" applyFill="1" applyBorder="1" applyAlignment="1">
      <alignment horizontal="center" wrapText="1"/>
    </xf>
    <xf numFmtId="3" fontId="43" fillId="2" borderId="103" xfId="4" applyNumberFormat="1" applyFont="1" applyFill="1" applyBorder="1" applyAlignment="1">
      <alignment horizontal="right"/>
    </xf>
    <xf numFmtId="0" fontId="43" fillId="2" borderId="57" xfId="4" applyFont="1" applyFill="1" applyBorder="1" applyAlignment="1">
      <alignment horizontal="center"/>
    </xf>
    <xf numFmtId="0" fontId="43" fillId="2" borderId="58" xfId="4" applyFont="1" applyFill="1" applyBorder="1" applyAlignment="1">
      <alignment horizontal="center"/>
    </xf>
    <xf numFmtId="0" fontId="43" fillId="2" borderId="59" xfId="4" applyFont="1" applyFill="1" applyBorder="1" applyAlignment="1">
      <alignment horizontal="center"/>
    </xf>
    <xf numFmtId="3" fontId="43" fillId="2" borderId="61" xfId="4" applyNumberFormat="1" applyFont="1" applyFill="1" applyBorder="1" applyAlignment="1">
      <alignment horizontal="right"/>
    </xf>
    <xf numFmtId="0" fontId="61" fillId="0" borderId="0" xfId="0" applyFont="1"/>
    <xf numFmtId="0" fontId="62" fillId="0" borderId="0" xfId="0" applyFont="1"/>
    <xf numFmtId="0" fontId="63" fillId="3" borderId="115" xfId="0" applyFont="1" applyFill="1" applyBorder="1" applyAlignment="1">
      <alignment vertical="center" wrapText="1"/>
    </xf>
    <xf numFmtId="0" fontId="63" fillId="3" borderId="116" xfId="0" applyFont="1" applyFill="1" applyBorder="1" applyAlignment="1">
      <alignment vertical="center" wrapText="1"/>
    </xf>
    <xf numFmtId="0" fontId="63" fillId="3" borderId="117" xfId="0" applyFont="1" applyFill="1" applyBorder="1" applyAlignment="1">
      <alignment vertical="center" wrapText="1"/>
    </xf>
    <xf numFmtId="0" fontId="40" fillId="3" borderId="118" xfId="0" applyFont="1" applyFill="1" applyBorder="1" applyAlignment="1">
      <alignment horizontal="center" vertical="center"/>
    </xf>
    <xf numFmtId="0" fontId="40" fillId="3" borderId="119" xfId="0" applyFont="1" applyFill="1" applyBorder="1" applyAlignment="1">
      <alignment horizontal="center" vertical="center"/>
    </xf>
    <xf numFmtId="0" fontId="40" fillId="3" borderId="120" xfId="0" applyFont="1" applyFill="1" applyBorder="1" applyAlignment="1">
      <alignment horizontal="center" vertical="center"/>
    </xf>
    <xf numFmtId="0" fontId="40" fillId="3" borderId="121" xfId="0" applyFont="1" applyFill="1" applyBorder="1" applyAlignment="1">
      <alignment horizontal="center" vertical="center"/>
    </xf>
    <xf numFmtId="0" fontId="40" fillId="3" borderId="122" xfId="0" applyFont="1" applyFill="1" applyBorder="1" applyAlignment="1">
      <alignment horizontal="center" vertical="center" wrapText="1"/>
    </xf>
    <xf numFmtId="0" fontId="63" fillId="3" borderId="123" xfId="0" applyFont="1" applyFill="1" applyBorder="1" applyAlignment="1">
      <alignment vertical="center" wrapText="1"/>
    </xf>
    <xf numFmtId="0" fontId="63" fillId="3" borderId="0" xfId="0" applyFont="1" applyFill="1" applyAlignment="1">
      <alignment vertical="center" wrapText="1"/>
    </xf>
    <xf numFmtId="0" fontId="63" fillId="3" borderId="124" xfId="0" applyFont="1" applyFill="1" applyBorder="1" applyAlignment="1">
      <alignment vertical="center" wrapText="1"/>
    </xf>
    <xf numFmtId="0" fontId="40" fillId="3" borderId="118" xfId="0" applyFont="1" applyFill="1" applyBorder="1" applyAlignment="1">
      <alignment horizontal="center" vertical="center" wrapText="1"/>
    </xf>
    <xf numFmtId="0" fontId="40" fillId="3" borderId="120" xfId="0" applyFont="1" applyFill="1" applyBorder="1" applyAlignment="1">
      <alignment horizontal="center" vertical="center" wrapText="1"/>
    </xf>
    <xf numFmtId="0" fontId="40" fillId="3" borderId="121" xfId="0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/>
    </xf>
    <xf numFmtId="0" fontId="40" fillId="3" borderId="125" xfId="0" applyFont="1" applyFill="1" applyBorder="1" applyAlignment="1">
      <alignment horizontal="center" vertical="center" wrapText="1"/>
    </xf>
    <xf numFmtId="0" fontId="63" fillId="3" borderId="126" xfId="0" applyFont="1" applyFill="1" applyBorder="1" applyAlignment="1">
      <alignment vertical="center" wrapText="1"/>
    </xf>
    <xf numFmtId="0" fontId="63" fillId="3" borderId="127" xfId="0" applyFont="1" applyFill="1" applyBorder="1" applyAlignment="1">
      <alignment vertical="center" wrapText="1"/>
    </xf>
    <xf numFmtId="0" fontId="63" fillId="3" borderId="128" xfId="0" applyFont="1" applyFill="1" applyBorder="1" applyAlignment="1">
      <alignment vertical="center" wrapText="1"/>
    </xf>
    <xf numFmtId="0" fontId="40" fillId="3" borderId="129" xfId="0" applyFont="1" applyFill="1" applyBorder="1" applyAlignment="1">
      <alignment horizontal="center" vertical="center" wrapText="1"/>
    </xf>
    <xf numFmtId="0" fontId="64" fillId="3" borderId="128" xfId="0" applyFont="1" applyFill="1" applyBorder="1" applyAlignment="1">
      <alignment horizontal="center" vertical="center" wrapText="1"/>
    </xf>
    <xf numFmtId="0" fontId="64" fillId="3" borderId="119" xfId="0" applyFont="1" applyFill="1" applyBorder="1" applyAlignment="1">
      <alignment horizontal="center" vertical="center"/>
    </xf>
    <xf numFmtId="0" fontId="64" fillId="3" borderId="118" xfId="0" applyFont="1" applyFill="1" applyBorder="1" applyAlignment="1">
      <alignment horizontal="center" vertical="center" wrapText="1"/>
    </xf>
    <xf numFmtId="0" fontId="40" fillId="3" borderId="129" xfId="0" applyFont="1" applyFill="1" applyBorder="1" applyAlignment="1">
      <alignment horizontal="center" vertical="center" wrapText="1"/>
    </xf>
    <xf numFmtId="0" fontId="40" fillId="3" borderId="118" xfId="0" applyFont="1" applyFill="1" applyBorder="1" applyAlignment="1">
      <alignment vertical="center" wrapText="1"/>
    </xf>
    <xf numFmtId="0" fontId="40" fillId="3" borderId="119" xfId="0" applyFont="1" applyFill="1" applyBorder="1" applyAlignment="1">
      <alignment vertical="center" wrapText="1"/>
    </xf>
    <xf numFmtId="0" fontId="40" fillId="3" borderId="127" xfId="0" applyFont="1" applyFill="1" applyBorder="1" applyAlignment="1">
      <alignment horizontal="center" vertical="center" wrapText="1"/>
    </xf>
    <xf numFmtId="0" fontId="40" fillId="3" borderId="128" xfId="0" applyFont="1" applyFill="1" applyBorder="1" applyAlignment="1">
      <alignment horizontal="center" vertical="center" wrapText="1"/>
    </xf>
    <xf numFmtId="0" fontId="65" fillId="7" borderId="118" xfId="0" applyFont="1" applyFill="1" applyBorder="1" applyAlignment="1">
      <alignment vertical="center" wrapText="1"/>
    </xf>
    <xf numFmtId="0" fontId="65" fillId="7" borderId="119" xfId="0" applyFont="1" applyFill="1" applyBorder="1" applyAlignment="1">
      <alignment vertical="center" wrapText="1"/>
    </xf>
    <xf numFmtId="0" fontId="65" fillId="7" borderId="127" xfId="0" applyFont="1" applyFill="1" applyBorder="1" applyAlignment="1">
      <alignment vertical="center" wrapText="1"/>
    </xf>
    <xf numFmtId="0" fontId="65" fillId="7" borderId="128" xfId="0" applyFont="1" applyFill="1" applyBorder="1" applyAlignment="1">
      <alignment vertical="center" wrapText="1"/>
    </xf>
    <xf numFmtId="0" fontId="65" fillId="8" borderId="126" xfId="0" applyFont="1" applyFill="1" applyBorder="1" applyAlignment="1">
      <alignment horizontal="center" vertical="center" wrapText="1"/>
    </xf>
    <xf numFmtId="0" fontId="65" fillId="8" borderId="119" xfId="0" applyFont="1" applyFill="1" applyBorder="1" applyAlignment="1">
      <alignment vertical="center" wrapText="1"/>
    </xf>
    <xf numFmtId="0" fontId="62" fillId="8" borderId="127" xfId="0" applyFont="1" applyFill="1" applyBorder="1" applyAlignment="1">
      <alignment horizontal="center" vertical="center" wrapText="1"/>
    </xf>
    <xf numFmtId="0" fontId="62" fillId="8" borderId="127" xfId="0" applyFont="1" applyFill="1" applyBorder="1" applyAlignment="1">
      <alignment vertical="center" wrapText="1"/>
    </xf>
    <xf numFmtId="0" fontId="62" fillId="8" borderId="128" xfId="0" applyFont="1" applyFill="1" applyBorder="1" applyAlignment="1">
      <alignment horizontal="center" vertical="center" wrapText="1"/>
    </xf>
    <xf numFmtId="0" fontId="65" fillId="0" borderId="126" xfId="0" applyFont="1" applyBorder="1" applyAlignment="1">
      <alignment horizontal="center" vertical="center" wrapText="1"/>
    </xf>
    <xf numFmtId="0" fontId="66" fillId="0" borderId="127" xfId="0" applyFont="1" applyBorder="1" applyAlignment="1">
      <alignment horizontal="center" vertical="center"/>
    </xf>
    <xf numFmtId="0" fontId="66" fillId="0" borderId="127" xfId="0" applyFont="1" applyBorder="1" applyAlignment="1">
      <alignment vertical="center" wrapText="1"/>
    </xf>
    <xf numFmtId="0" fontId="62" fillId="0" borderId="125" xfId="0" applyFont="1" applyBorder="1" applyAlignment="1">
      <alignment horizontal="center" vertical="center" wrapText="1"/>
    </xf>
    <xf numFmtId="0" fontId="62" fillId="0" borderId="124" xfId="0" applyFont="1" applyBorder="1" applyAlignment="1">
      <alignment horizontal="center" vertical="center" wrapText="1"/>
    </xf>
    <xf numFmtId="0" fontId="62" fillId="0" borderId="124" xfId="0" applyFont="1" applyBorder="1" applyAlignment="1">
      <alignment vertical="center" wrapText="1"/>
    </xf>
    <xf numFmtId="3" fontId="62" fillId="0" borderId="0" xfId="0" applyNumberFormat="1" applyFont="1" applyAlignment="1">
      <alignment horizontal="center" vertical="center" wrapText="1"/>
    </xf>
    <xf numFmtId="0" fontId="62" fillId="0" borderId="122" xfId="0" applyFont="1" applyBorder="1" applyAlignment="1">
      <alignment horizontal="center" vertical="center" wrapText="1"/>
    </xf>
    <xf numFmtId="0" fontId="62" fillId="0" borderId="117" xfId="0" applyFont="1" applyBorder="1" applyAlignment="1">
      <alignment horizontal="center" vertical="center" wrapText="1"/>
    </xf>
    <xf numFmtId="0" fontId="62" fillId="0" borderId="117" xfId="0" applyFont="1" applyBorder="1" applyAlignment="1">
      <alignment vertical="center" wrapText="1"/>
    </xf>
    <xf numFmtId="3" fontId="62" fillId="0" borderId="116" xfId="0" applyNumberFormat="1" applyFont="1" applyBorder="1" applyAlignment="1">
      <alignment horizontal="center" vertical="center" wrapText="1"/>
    </xf>
    <xf numFmtId="0" fontId="62" fillId="0" borderId="130" xfId="0" applyFont="1" applyBorder="1" applyAlignment="1">
      <alignment horizontal="center" vertical="center" wrapText="1"/>
    </xf>
    <xf numFmtId="0" fontId="62" fillId="8" borderId="119" xfId="0" applyFont="1" applyFill="1" applyBorder="1" applyAlignment="1">
      <alignment horizontal="center" vertical="center" wrapText="1"/>
    </xf>
    <xf numFmtId="0" fontId="62" fillId="8" borderId="119" xfId="0" applyFont="1" applyFill="1" applyBorder="1" applyAlignment="1">
      <alignment vertical="center" wrapText="1"/>
    </xf>
    <xf numFmtId="3" fontId="62" fillId="8" borderId="119" xfId="0" applyNumberFormat="1" applyFont="1" applyFill="1" applyBorder="1" applyAlignment="1">
      <alignment horizontal="center" vertical="center" wrapText="1"/>
    </xf>
    <xf numFmtId="0" fontId="62" fillId="8" borderId="130" xfId="0" applyFont="1" applyFill="1" applyBorder="1" applyAlignment="1">
      <alignment horizontal="center" vertical="center" wrapText="1"/>
    </xf>
    <xf numFmtId="0" fontId="66" fillId="8" borderId="126" xfId="0" applyFont="1" applyFill="1" applyBorder="1" applyAlignment="1">
      <alignment horizontal="right" vertical="center" wrapText="1"/>
    </xf>
    <xf numFmtId="0" fontId="66" fillId="8" borderId="127" xfId="0" applyFont="1" applyFill="1" applyBorder="1" applyAlignment="1">
      <alignment horizontal="center" vertical="center"/>
    </xf>
    <xf numFmtId="0" fontId="66" fillId="8" borderId="127" xfId="0" applyFont="1" applyFill="1" applyBorder="1" applyAlignment="1">
      <alignment vertical="center" wrapText="1"/>
    </xf>
    <xf numFmtId="0" fontId="66" fillId="0" borderId="127" xfId="0" applyFont="1" applyBorder="1" applyAlignment="1">
      <alignment horizontal="left" vertical="center" wrapText="1" indent="2"/>
    </xf>
    <xf numFmtId="0" fontId="62" fillId="0" borderId="0" xfId="0" applyFont="1" applyAlignment="1">
      <alignment horizontal="center" vertical="center" wrapText="1"/>
    </xf>
    <xf numFmtId="0" fontId="62" fillId="0" borderId="116" xfId="0" applyFont="1" applyBorder="1" applyAlignment="1">
      <alignment horizontal="center" vertical="center" wrapText="1"/>
    </xf>
    <xf numFmtId="0" fontId="66" fillId="0" borderId="126" xfId="0" applyFont="1" applyBorder="1" applyAlignment="1">
      <alignment horizontal="right" vertical="center" wrapText="1"/>
    </xf>
    <xf numFmtId="0" fontId="62" fillId="8" borderId="122" xfId="0" applyFont="1" applyFill="1" applyBorder="1" applyAlignment="1">
      <alignment horizontal="center" vertical="center" wrapText="1"/>
    </xf>
    <xf numFmtId="0" fontId="62" fillId="8" borderId="117" xfId="0" applyFont="1" applyFill="1" applyBorder="1" applyAlignment="1">
      <alignment horizontal="center" vertical="center" wrapText="1"/>
    </xf>
    <xf numFmtId="0" fontId="62" fillId="8" borderId="131" xfId="0" applyFont="1" applyFill="1" applyBorder="1" applyAlignment="1">
      <alignment horizontal="center" vertical="center" wrapText="1"/>
    </xf>
    <xf numFmtId="0" fontId="62" fillId="0" borderId="130" xfId="0" applyFont="1" applyBorder="1" applyAlignment="1">
      <alignment vertical="center" wrapText="1"/>
    </xf>
    <xf numFmtId="0" fontId="62" fillId="0" borderId="119" xfId="0" applyFont="1" applyBorder="1" applyAlignment="1">
      <alignment horizontal="center" vertical="center" wrapText="1"/>
    </xf>
    <xf numFmtId="0" fontId="62" fillId="0" borderId="131" xfId="0" applyFont="1" applyBorder="1" applyAlignment="1">
      <alignment horizontal="center" vertical="center" wrapText="1"/>
    </xf>
    <xf numFmtId="0" fontId="62" fillId="8" borderId="129" xfId="0" applyFont="1" applyFill="1" applyBorder="1" applyAlignment="1">
      <alignment horizontal="center" vertical="center" wrapText="1"/>
    </xf>
    <xf numFmtId="0" fontId="62" fillId="0" borderId="128" xfId="0" applyFont="1" applyBorder="1" applyAlignment="1">
      <alignment horizontal="center" vertical="center" wrapText="1"/>
    </xf>
    <xf numFmtId="0" fontId="62" fillId="0" borderId="128" xfId="0" applyFont="1" applyBorder="1" applyAlignment="1">
      <alignment vertical="center" wrapText="1"/>
    </xf>
    <xf numFmtId="0" fontId="62" fillId="0" borderId="127" xfId="0" applyFont="1" applyBorder="1" applyAlignment="1">
      <alignment horizontal="center" vertical="center" wrapText="1"/>
    </xf>
    <xf numFmtId="0" fontId="62" fillId="0" borderId="129" xfId="0" applyFont="1" applyBorder="1" applyAlignment="1">
      <alignment horizontal="center" vertical="center" wrapText="1"/>
    </xf>
    <xf numFmtId="0" fontId="65" fillId="8" borderId="118" xfId="0" applyFont="1" applyFill="1" applyBorder="1" applyAlignment="1">
      <alignment horizontal="center" vertical="center" wrapText="1"/>
    </xf>
    <xf numFmtId="0" fontId="66" fillId="0" borderId="127" xfId="0" applyFont="1" applyBorder="1" applyAlignment="1">
      <alignment horizontal="center" vertical="center" wrapText="1"/>
    </xf>
    <xf numFmtId="0" fontId="62" fillId="8" borderId="0" xfId="0" applyFont="1" applyFill="1" applyAlignment="1">
      <alignment horizontal="center" vertical="center" wrapText="1"/>
    </xf>
    <xf numFmtId="0" fontId="62" fillId="8" borderId="125" xfId="0" applyFont="1" applyFill="1" applyBorder="1" applyAlignment="1">
      <alignment horizontal="center" vertical="center" wrapText="1"/>
    </xf>
    <xf numFmtId="0" fontId="62" fillId="8" borderId="116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123" xfId="0" applyFont="1" applyBorder="1" applyAlignment="1">
      <alignment horizontal="justify" vertical="center"/>
    </xf>
    <xf numFmtId="0" fontId="62" fillId="0" borderId="0" xfId="0" applyFont="1" applyAlignment="1">
      <alignment horizontal="justify" vertical="center"/>
    </xf>
    <xf numFmtId="0" fontId="62" fillId="0" borderId="124" xfId="0" applyFont="1" applyBorder="1" applyAlignment="1">
      <alignment horizontal="justify" vertical="center"/>
    </xf>
    <xf numFmtId="0" fontId="40" fillId="3" borderId="119" xfId="0" applyFont="1" applyFill="1" applyBorder="1" applyAlignment="1">
      <alignment horizontal="center" vertical="center" wrapText="1"/>
    </xf>
    <xf numFmtId="0" fontId="40" fillId="3" borderId="130" xfId="0" applyFont="1" applyFill="1" applyBorder="1" applyAlignment="1">
      <alignment horizontal="center" vertical="center" wrapText="1"/>
    </xf>
    <xf numFmtId="0" fontId="65" fillId="0" borderId="119" xfId="0" applyFont="1" applyBorder="1" applyAlignment="1">
      <alignment vertical="center" wrapText="1"/>
    </xf>
    <xf numFmtId="0" fontId="65" fillId="0" borderId="120" xfId="0" applyFont="1" applyBorder="1" applyAlignment="1">
      <alignment vertical="center" wrapText="1"/>
    </xf>
    <xf numFmtId="0" fontId="40" fillId="3" borderId="118" xfId="0" applyFont="1" applyFill="1" applyBorder="1" applyAlignment="1">
      <alignment horizontal="left" vertical="center" wrapText="1"/>
    </xf>
    <xf numFmtId="0" fontId="40" fillId="3" borderId="119" xfId="0" applyFont="1" applyFill="1" applyBorder="1" applyAlignment="1">
      <alignment horizontal="left" vertical="center" wrapText="1"/>
    </xf>
    <xf numFmtId="0" fontId="40" fillId="3" borderId="130" xfId="0" applyFont="1" applyFill="1" applyBorder="1" applyAlignment="1">
      <alignment horizontal="left" vertical="center" wrapText="1"/>
    </xf>
    <xf numFmtId="0" fontId="62" fillId="7" borderId="118" xfId="0" applyFont="1" applyFill="1" applyBorder="1" applyAlignment="1">
      <alignment vertical="center" wrapText="1"/>
    </xf>
    <xf numFmtId="0" fontId="62" fillId="7" borderId="119" xfId="0" applyFont="1" applyFill="1" applyBorder="1" applyAlignment="1">
      <alignment vertical="center" wrapText="1"/>
    </xf>
    <xf numFmtId="0" fontId="62" fillId="7" borderId="130" xfId="0" applyFont="1" applyFill="1" applyBorder="1" applyAlignment="1">
      <alignment vertical="center" wrapText="1"/>
    </xf>
    <xf numFmtId="0" fontId="66" fillId="0" borderId="128" xfId="0" applyFont="1" applyBorder="1" applyAlignment="1">
      <alignment vertical="center" wrapText="1"/>
    </xf>
  </cellXfs>
  <cellStyles count="5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  <cellStyle name="Normal 9" xfId="4" xr:uid="{BB66C9C7-D092-40F6-853D-1CDB56143036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5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7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e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375766</xdr:colOff>
      <xdr:row>1</xdr:row>
      <xdr:rowOff>5495</xdr:rowOff>
    </xdr:from>
    <xdr:to>
      <xdr:col>2</xdr:col>
      <xdr:colOff>1741714</xdr:colOff>
      <xdr:row>5</xdr:row>
      <xdr:rowOff>9247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337" y="250424"/>
          <a:ext cx="3543091" cy="983466"/>
        </a:xfrm>
        <a:prstGeom prst="rect">
          <a:avLst/>
        </a:prstGeom>
      </xdr:spPr>
    </xdr:pic>
    <xdr:clientData/>
  </xdr:twoCellAnchor>
  <xdr:twoCellAnchor editAs="oneCell">
    <xdr:from>
      <xdr:col>7</xdr:col>
      <xdr:colOff>802821</xdr:colOff>
      <xdr:row>1</xdr:row>
      <xdr:rowOff>40823</xdr:rowOff>
    </xdr:from>
    <xdr:to>
      <xdr:col>9</xdr:col>
      <xdr:colOff>1093971</xdr:colOff>
      <xdr:row>5</xdr:row>
      <xdr:rowOff>108857</xdr:rowOff>
    </xdr:to>
    <xdr:pic>
      <xdr:nvPicPr>
        <xdr:cNvPr id="4" name="Imagen 3" descr="https://incufidez.zacatecas.gob.mx/wp-content/uploads/2019/02/LOGO-NUEV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8392" y="285752"/>
          <a:ext cx="3842615" cy="1047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142875</xdr:rowOff>
    </xdr:from>
    <xdr:to>
      <xdr:col>1</xdr:col>
      <xdr:colOff>2209800</xdr:colOff>
      <xdr:row>4</xdr:row>
      <xdr:rowOff>141952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9EB5C3-EBDB-4F70-88EE-12281B622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142875"/>
          <a:ext cx="2226945" cy="730597"/>
        </a:xfrm>
        <a:prstGeom prst="rect">
          <a:avLst/>
        </a:prstGeom>
      </xdr:spPr>
    </xdr:pic>
    <xdr:clientData/>
  </xdr:twoCellAnchor>
  <xdr:twoCellAnchor editAs="oneCell">
    <xdr:from>
      <xdr:col>4</xdr:col>
      <xdr:colOff>838200</xdr:colOff>
      <xdr:row>1</xdr:row>
      <xdr:rowOff>19049</xdr:rowOff>
    </xdr:from>
    <xdr:to>
      <xdr:col>7</xdr:col>
      <xdr:colOff>352425</xdr:colOff>
      <xdr:row>4</xdr:row>
      <xdr:rowOff>142874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7A664E40-8A1D-4DDF-B791-26E92282D5D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201929"/>
          <a:ext cx="2120265" cy="672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123825</xdr:rowOff>
    </xdr:from>
    <xdr:to>
      <xdr:col>1</xdr:col>
      <xdr:colOff>2247900</xdr:colOff>
      <xdr:row>4</xdr:row>
      <xdr:rowOff>155566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9CF6C9-8D4B-4B58-B969-BF001E3C2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23825"/>
          <a:ext cx="2322195" cy="763261"/>
        </a:xfrm>
        <a:prstGeom prst="rect">
          <a:avLst/>
        </a:prstGeom>
      </xdr:spPr>
    </xdr:pic>
    <xdr:clientData/>
  </xdr:twoCellAnchor>
  <xdr:twoCellAnchor editAs="oneCell">
    <xdr:from>
      <xdr:col>4</xdr:col>
      <xdr:colOff>800100</xdr:colOff>
      <xdr:row>1</xdr:row>
      <xdr:rowOff>19050</xdr:rowOff>
    </xdr:from>
    <xdr:to>
      <xdr:col>7</xdr:col>
      <xdr:colOff>476250</xdr:colOff>
      <xdr:row>4</xdr:row>
      <xdr:rowOff>161925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D9398619-F2C1-4BEA-BB5F-9BB0D67A33E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01930"/>
          <a:ext cx="2282190" cy="69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133351</xdr:rowOff>
    </xdr:from>
    <xdr:to>
      <xdr:col>1</xdr:col>
      <xdr:colOff>2276475</xdr:colOff>
      <xdr:row>5</xdr:row>
      <xdr:rowOff>23588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6984B9-AEA4-42A0-A7C9-ED8B5F92C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33351"/>
          <a:ext cx="2407920" cy="804637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0</xdr:row>
      <xdr:rowOff>190499</xdr:rowOff>
    </xdr:from>
    <xdr:to>
      <xdr:col>7</xdr:col>
      <xdr:colOff>542925</xdr:colOff>
      <xdr:row>5</xdr:row>
      <xdr:rowOff>9524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C7666FC4-16E8-4F98-A143-ED7F90B8818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9430" y="182879"/>
          <a:ext cx="2261235" cy="741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161925</xdr:rowOff>
    </xdr:from>
    <xdr:to>
      <xdr:col>1</xdr:col>
      <xdr:colOff>2286001</xdr:colOff>
      <xdr:row>5</xdr:row>
      <xdr:rowOff>19498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83A7AA-67B8-40D7-A328-FE66EBA02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61925"/>
          <a:ext cx="2369820" cy="771973"/>
        </a:xfrm>
        <a:prstGeom prst="rect">
          <a:avLst/>
        </a:prstGeom>
      </xdr:spPr>
    </xdr:pic>
    <xdr:clientData/>
  </xdr:twoCellAnchor>
  <xdr:twoCellAnchor editAs="oneCell">
    <xdr:from>
      <xdr:col>4</xdr:col>
      <xdr:colOff>828675</xdr:colOff>
      <xdr:row>1</xdr:row>
      <xdr:rowOff>57150</xdr:rowOff>
    </xdr:from>
    <xdr:to>
      <xdr:col>7</xdr:col>
      <xdr:colOff>552450</xdr:colOff>
      <xdr:row>4</xdr:row>
      <xdr:rowOff>171450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989FC6BB-2539-446A-A526-06B9E5E3A0B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40030"/>
          <a:ext cx="2329815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180976</xdr:rowOff>
    </xdr:from>
    <xdr:to>
      <xdr:col>1</xdr:col>
      <xdr:colOff>2085975</xdr:colOff>
      <xdr:row>5</xdr:row>
      <xdr:rowOff>67946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5D783E-74AF-4D74-8DCF-4DCD13486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80976"/>
          <a:ext cx="2379345" cy="801370"/>
        </a:xfrm>
        <a:prstGeom prst="rect">
          <a:avLst/>
        </a:prstGeom>
      </xdr:spPr>
    </xdr:pic>
    <xdr:clientData/>
  </xdr:twoCellAnchor>
  <xdr:twoCellAnchor editAs="oneCell">
    <xdr:from>
      <xdr:col>4</xdr:col>
      <xdr:colOff>828675</xdr:colOff>
      <xdr:row>1</xdr:row>
      <xdr:rowOff>28574</xdr:rowOff>
    </xdr:from>
    <xdr:to>
      <xdr:col>7</xdr:col>
      <xdr:colOff>504825</xdr:colOff>
      <xdr:row>4</xdr:row>
      <xdr:rowOff>182879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0B9BE046-56B4-4F19-B6E5-975A584CCE0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1454"/>
          <a:ext cx="2282190" cy="70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1</xdr:col>
      <xdr:colOff>2190750</xdr:colOff>
      <xdr:row>4</xdr:row>
      <xdr:rowOff>181158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EBCAFF-AA6A-4841-9C77-00F5E9558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04775"/>
          <a:ext cx="2474595" cy="807903"/>
        </a:xfrm>
        <a:prstGeom prst="rect">
          <a:avLst/>
        </a:prstGeom>
      </xdr:spPr>
    </xdr:pic>
    <xdr:clientData/>
  </xdr:twoCellAnchor>
  <xdr:twoCellAnchor editAs="oneCell">
    <xdr:from>
      <xdr:col>4</xdr:col>
      <xdr:colOff>752475</xdr:colOff>
      <xdr:row>1</xdr:row>
      <xdr:rowOff>9525</xdr:rowOff>
    </xdr:from>
    <xdr:to>
      <xdr:col>7</xdr:col>
      <xdr:colOff>542925</xdr:colOff>
      <xdr:row>5</xdr:row>
      <xdr:rowOff>38101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AC396162-353A-4893-BA5B-80AE11CEE84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9915" y="192405"/>
          <a:ext cx="2396490" cy="760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95251</xdr:rowOff>
    </xdr:from>
    <xdr:to>
      <xdr:col>1</xdr:col>
      <xdr:colOff>2209801</xdr:colOff>
      <xdr:row>5</xdr:row>
      <xdr:rowOff>8353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00F589-9579-4B6C-9C40-FB78E4129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95251"/>
          <a:ext cx="2465070" cy="827502"/>
        </a:xfrm>
        <a:prstGeom prst="rect">
          <a:avLst/>
        </a:prstGeom>
      </xdr:spPr>
    </xdr:pic>
    <xdr:clientData/>
  </xdr:twoCellAnchor>
  <xdr:twoCellAnchor editAs="oneCell">
    <xdr:from>
      <xdr:col>4</xdr:col>
      <xdr:colOff>800100</xdr:colOff>
      <xdr:row>1</xdr:row>
      <xdr:rowOff>47625</xdr:rowOff>
    </xdr:from>
    <xdr:to>
      <xdr:col>7</xdr:col>
      <xdr:colOff>514350</xdr:colOff>
      <xdr:row>4</xdr:row>
      <xdr:rowOff>133351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24305C82-37B4-4399-BAA3-594ABC8A7DB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7540" y="230505"/>
          <a:ext cx="2320290" cy="634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123826</xdr:rowOff>
    </xdr:from>
    <xdr:to>
      <xdr:col>1</xdr:col>
      <xdr:colOff>2371726</xdr:colOff>
      <xdr:row>4</xdr:row>
      <xdr:rowOff>47626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226817-FEA1-41A9-B5CB-A2BA4040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6" y="123826"/>
          <a:ext cx="2465070" cy="65532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0</xdr:row>
      <xdr:rowOff>190499</xdr:rowOff>
    </xdr:from>
    <xdr:to>
      <xdr:col>7</xdr:col>
      <xdr:colOff>409575</xdr:colOff>
      <xdr:row>4</xdr:row>
      <xdr:rowOff>133350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5A8B6970-CE12-4472-883E-4C6F07D2D97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4695" y="182879"/>
          <a:ext cx="2118360" cy="681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2</xdr:col>
      <xdr:colOff>152400</xdr:colOff>
      <xdr:row>4</xdr:row>
      <xdr:rowOff>167697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C2CC89-3823-41AB-8AB7-D0A6310AE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4300"/>
          <a:ext cx="2430780" cy="784917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105833</xdr:colOff>
      <xdr:row>0</xdr:row>
      <xdr:rowOff>190500</xdr:rowOff>
    </xdr:from>
    <xdr:to>
      <xdr:col>8</xdr:col>
      <xdr:colOff>396983</xdr:colOff>
      <xdr:row>4</xdr:row>
      <xdr:rowOff>87630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9AF66D9E-35D2-490B-8C9C-1C8C03866C8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5813" y="190500"/>
          <a:ext cx="2439990" cy="636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3811</xdr:rowOff>
    </xdr:from>
    <xdr:to>
      <xdr:col>1</xdr:col>
      <xdr:colOff>2200275</xdr:colOff>
      <xdr:row>3</xdr:row>
      <xdr:rowOff>129987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AF3217-76E0-45A7-9A7C-4BC110DD6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" y="3811"/>
          <a:ext cx="2009775" cy="674816"/>
        </a:xfrm>
        <a:prstGeom prst="rect">
          <a:avLst/>
        </a:prstGeom>
      </xdr:spPr>
    </xdr:pic>
    <xdr:clientData/>
  </xdr:twoCellAnchor>
  <xdr:twoCellAnchor>
    <xdr:from>
      <xdr:col>4</xdr:col>
      <xdr:colOff>790575</xdr:colOff>
      <xdr:row>0</xdr:row>
      <xdr:rowOff>85724</xdr:rowOff>
    </xdr:from>
    <xdr:to>
      <xdr:col>7</xdr:col>
      <xdr:colOff>571500</xdr:colOff>
      <xdr:row>3</xdr:row>
      <xdr:rowOff>114299</xdr:rowOff>
    </xdr:to>
    <xdr:pic>
      <xdr:nvPicPr>
        <xdr:cNvPr id="3" name="Imagen 2" descr="HOJA MEMBRETADA 2019">
          <a:extLst>
            <a:ext uri="{FF2B5EF4-FFF2-40B4-BE49-F238E27FC236}">
              <a16:creationId xmlns:a16="http://schemas.microsoft.com/office/drawing/2014/main" id="{6BC9A187-FE9A-437F-8232-D0FE77F2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772275" y="85724"/>
          <a:ext cx="2386965" cy="57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108137</xdr:colOff>
      <xdr:row>0</xdr:row>
      <xdr:rowOff>176493</xdr:rowOff>
    </xdr:from>
    <xdr:to>
      <xdr:col>1</xdr:col>
      <xdr:colOff>1889760</xdr:colOff>
      <xdr:row>4</xdr:row>
      <xdr:rowOff>123456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5CA65C-92CC-4A94-9B62-B4FC2C147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417" y="176493"/>
          <a:ext cx="1781623" cy="739443"/>
        </a:xfrm>
        <a:prstGeom prst="rect">
          <a:avLst/>
        </a:prstGeom>
      </xdr:spPr>
    </xdr:pic>
    <xdr:clientData/>
  </xdr:twoCellAnchor>
  <xdr:twoCellAnchor editAs="oneCell">
    <xdr:from>
      <xdr:col>7</xdr:col>
      <xdr:colOff>739139</xdr:colOff>
      <xdr:row>0</xdr:row>
      <xdr:rowOff>190499</xdr:rowOff>
    </xdr:from>
    <xdr:to>
      <xdr:col>9</xdr:col>
      <xdr:colOff>683354</xdr:colOff>
      <xdr:row>4</xdr:row>
      <xdr:rowOff>83820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99104BCC-01F6-4862-B8CC-0DF1344CC18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9679" y="190499"/>
          <a:ext cx="2230215" cy="685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1120204</xdr:colOff>
      <xdr:row>18</xdr:row>
      <xdr:rowOff>63465</xdr:rowOff>
    </xdr:from>
    <xdr:ext cx="4371069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5E47D09-C4F2-49D6-83D4-01D31DBEEBB3}"/>
            </a:ext>
          </a:extLst>
        </xdr:cNvPr>
        <xdr:cNvSpPr/>
      </xdr:nvSpPr>
      <xdr:spPr>
        <a:xfrm>
          <a:off x="3383344" y="4726905"/>
          <a:ext cx="4371069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"NO APLICA</a:t>
          </a:r>
          <a:r>
            <a:rPr lang="es-ES" sz="6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"</a:t>
          </a:r>
          <a:endParaRPr lang="es-ES" sz="6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0</xdr:rowOff>
    </xdr:from>
    <xdr:to>
      <xdr:col>2</xdr:col>
      <xdr:colOff>34290</xdr:colOff>
      <xdr:row>3</xdr:row>
      <xdr:rowOff>184966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45502B-2077-468A-B2E8-E7D780C90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640" y="0"/>
          <a:ext cx="2221230" cy="733606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0</xdr:row>
      <xdr:rowOff>0</xdr:rowOff>
    </xdr:from>
    <xdr:to>
      <xdr:col>8</xdr:col>
      <xdr:colOff>419100</xdr:colOff>
      <xdr:row>3</xdr:row>
      <xdr:rowOff>178980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8D18A42A-A539-40E4-A4F5-9E6321422C8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5810" y="0"/>
          <a:ext cx="2434590" cy="72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</xdr:colOff>
      <xdr:row>0</xdr:row>
      <xdr:rowOff>0</xdr:rowOff>
    </xdr:from>
    <xdr:to>
      <xdr:col>1</xdr:col>
      <xdr:colOff>1844040</xdr:colOff>
      <xdr:row>3</xdr:row>
      <xdr:rowOff>152985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E4D826-226B-4832-A0AF-2A279CEBA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" y="0"/>
          <a:ext cx="2074545" cy="701625"/>
        </a:xfrm>
        <a:prstGeom prst="rect">
          <a:avLst/>
        </a:prstGeom>
      </xdr:spPr>
    </xdr:pic>
    <xdr:clientData/>
  </xdr:twoCellAnchor>
  <xdr:twoCellAnchor>
    <xdr:from>
      <xdr:col>4</xdr:col>
      <xdr:colOff>781050</xdr:colOff>
      <xdr:row>0</xdr:row>
      <xdr:rowOff>114300</xdr:rowOff>
    </xdr:from>
    <xdr:to>
      <xdr:col>7</xdr:col>
      <xdr:colOff>561975</xdr:colOff>
      <xdr:row>3</xdr:row>
      <xdr:rowOff>175259</xdr:rowOff>
    </xdr:to>
    <xdr:pic>
      <xdr:nvPicPr>
        <xdr:cNvPr id="4" name="Imagen 2" descr="HOJA MEMBRETADA 2019">
          <a:extLst>
            <a:ext uri="{FF2B5EF4-FFF2-40B4-BE49-F238E27FC236}">
              <a16:creationId xmlns:a16="http://schemas.microsoft.com/office/drawing/2014/main" id="{B4C0592F-AE53-4C19-8215-80BEA4ADC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6762750" y="114300"/>
          <a:ext cx="238696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103716</xdr:colOff>
      <xdr:row>0</xdr:row>
      <xdr:rowOff>100542</xdr:rowOff>
    </xdr:from>
    <xdr:to>
      <xdr:col>2</xdr:col>
      <xdr:colOff>122767</xdr:colOff>
      <xdr:row>4</xdr:row>
      <xdr:rowOff>66225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B7F3CC-FF02-4857-93DB-4D085E56B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176" y="100542"/>
          <a:ext cx="2122171" cy="697203"/>
        </a:xfrm>
        <a:prstGeom prst="rect">
          <a:avLst/>
        </a:prstGeom>
      </xdr:spPr>
    </xdr:pic>
    <xdr:clientData/>
  </xdr:twoCellAnchor>
  <xdr:twoCellAnchor editAs="oneCell">
    <xdr:from>
      <xdr:col>5</xdr:col>
      <xdr:colOff>444499</xdr:colOff>
      <xdr:row>0</xdr:row>
      <xdr:rowOff>137583</xdr:rowOff>
    </xdr:from>
    <xdr:to>
      <xdr:col>7</xdr:col>
      <xdr:colOff>740832</xdr:colOff>
      <xdr:row>4</xdr:row>
      <xdr:rowOff>126063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B52F1149-6484-4526-B6B6-4053DA97BCB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0059" y="137583"/>
          <a:ext cx="2445173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98158</xdr:colOff>
      <xdr:row>17</xdr:row>
      <xdr:rowOff>160894</xdr:rowOff>
    </xdr:from>
    <xdr:ext cx="4545027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91D37047-DE07-4697-BF9E-3769D1EB1F89}"/>
            </a:ext>
          </a:extLst>
        </xdr:cNvPr>
        <xdr:cNvSpPr/>
      </xdr:nvSpPr>
      <xdr:spPr>
        <a:xfrm>
          <a:off x="2452738" y="3361294"/>
          <a:ext cx="454502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2</xdr:col>
      <xdr:colOff>123825</xdr:colOff>
      <xdr:row>3</xdr:row>
      <xdr:rowOff>156183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C06D50-23AF-4393-AAE9-A62A6D92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" y="0"/>
          <a:ext cx="2131695" cy="704823"/>
        </a:xfrm>
        <a:prstGeom prst="rect">
          <a:avLst/>
        </a:prstGeom>
      </xdr:spPr>
    </xdr:pic>
    <xdr:clientData/>
  </xdr:twoCellAnchor>
  <xdr:twoCellAnchor editAs="oneCell">
    <xdr:from>
      <xdr:col>5</xdr:col>
      <xdr:colOff>954405</xdr:colOff>
      <xdr:row>0</xdr:row>
      <xdr:rowOff>0</xdr:rowOff>
    </xdr:from>
    <xdr:to>
      <xdr:col>7</xdr:col>
      <xdr:colOff>959805</xdr:colOff>
      <xdr:row>3</xdr:row>
      <xdr:rowOff>178980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85305C3B-B175-4E5B-AD47-48AD90E379C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9965" y="0"/>
          <a:ext cx="2154240" cy="72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80166</xdr:colOff>
      <xdr:row>19</xdr:row>
      <xdr:rowOff>126498</xdr:rowOff>
    </xdr:from>
    <xdr:ext cx="4545027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F033E53-7C0B-4F4D-AB46-EFDD876148CC}"/>
            </a:ext>
          </a:extLst>
        </xdr:cNvPr>
        <xdr:cNvSpPr/>
      </xdr:nvSpPr>
      <xdr:spPr>
        <a:xfrm>
          <a:off x="2434746" y="3707898"/>
          <a:ext cx="454502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450273</xdr:colOff>
      <xdr:row>0</xdr:row>
      <xdr:rowOff>157101</xdr:rowOff>
    </xdr:from>
    <xdr:to>
      <xdr:col>3</xdr:col>
      <xdr:colOff>3389416</xdr:colOff>
      <xdr:row>5</xdr:row>
      <xdr:rowOff>146464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E6E8DE-D022-42C8-8D1F-14B989917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033" y="157101"/>
          <a:ext cx="2939143" cy="903763"/>
        </a:xfrm>
        <a:prstGeom prst="rect">
          <a:avLst/>
        </a:prstGeom>
      </xdr:spPr>
    </xdr:pic>
    <xdr:clientData/>
  </xdr:twoCellAnchor>
  <xdr:twoCellAnchor editAs="oneCell">
    <xdr:from>
      <xdr:col>9</xdr:col>
      <xdr:colOff>742207</xdr:colOff>
      <xdr:row>1</xdr:row>
      <xdr:rowOff>74222</xdr:rowOff>
    </xdr:from>
    <xdr:to>
      <xdr:col>11</xdr:col>
      <xdr:colOff>1998227</xdr:colOff>
      <xdr:row>5</xdr:row>
      <xdr:rowOff>128453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07B3DA83-3F92-4073-9658-B085A55412A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867" y="264722"/>
          <a:ext cx="3039100" cy="785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180976</xdr:rowOff>
    </xdr:from>
    <xdr:to>
      <xdr:col>2</xdr:col>
      <xdr:colOff>510541</xdr:colOff>
      <xdr:row>4</xdr:row>
      <xdr:rowOff>160696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FD7087-387D-4BF3-836D-03651E68C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1" y="180976"/>
          <a:ext cx="2080260" cy="772200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0</xdr:row>
      <xdr:rowOff>196215</xdr:rowOff>
    </xdr:from>
    <xdr:to>
      <xdr:col>7</xdr:col>
      <xdr:colOff>1024575</xdr:colOff>
      <xdr:row>4</xdr:row>
      <xdr:rowOff>83821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EC1BA7BF-9F15-4F25-94FB-32EF86B3796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196215"/>
          <a:ext cx="1771335" cy="680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985041</xdr:colOff>
      <xdr:row>15</xdr:row>
      <xdr:rowOff>126498</xdr:rowOff>
    </xdr:from>
    <xdr:ext cx="4545027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76AF5EAF-97B3-4128-987B-0C067698D01E}"/>
            </a:ext>
          </a:extLst>
        </xdr:cNvPr>
        <xdr:cNvSpPr/>
      </xdr:nvSpPr>
      <xdr:spPr>
        <a:xfrm>
          <a:off x="2669061" y="3563118"/>
          <a:ext cx="4545027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22861</xdr:rowOff>
    </xdr:from>
    <xdr:to>
      <xdr:col>3</xdr:col>
      <xdr:colOff>11206</xdr:colOff>
      <xdr:row>4</xdr:row>
      <xdr:rowOff>151505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403B8D-4C39-4DE2-A2F9-208B43855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2861"/>
          <a:ext cx="2765836" cy="921124"/>
        </a:xfrm>
        <a:prstGeom prst="rect">
          <a:avLst/>
        </a:prstGeom>
      </xdr:spPr>
    </xdr:pic>
    <xdr:clientData/>
  </xdr:twoCellAnchor>
  <xdr:twoCellAnchor editAs="oneCell">
    <xdr:from>
      <xdr:col>9</xdr:col>
      <xdr:colOff>531158</xdr:colOff>
      <xdr:row>0</xdr:row>
      <xdr:rowOff>3138</xdr:rowOff>
    </xdr:from>
    <xdr:to>
      <xdr:col>11</xdr:col>
      <xdr:colOff>822309</xdr:colOff>
      <xdr:row>4</xdr:row>
      <xdr:rowOff>161813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08311F0F-3D42-4BF1-98CE-2FB860A5458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6598" y="3138"/>
          <a:ext cx="2577151" cy="95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652228</xdr:colOff>
      <xdr:row>14</xdr:row>
      <xdr:rowOff>41052</xdr:rowOff>
    </xdr:from>
    <xdr:ext cx="4545026" cy="103162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6C90750D-A354-4A54-9B7B-01E9413FFA86}"/>
            </a:ext>
          </a:extLst>
        </xdr:cNvPr>
        <xdr:cNvSpPr/>
      </xdr:nvSpPr>
      <xdr:spPr>
        <a:xfrm>
          <a:off x="3578308" y="4262532"/>
          <a:ext cx="4545026" cy="1031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6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</a:t>
          </a:r>
          <a:r>
            <a:rPr lang="es-ES" sz="6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 "</a:t>
          </a:r>
          <a:endParaRPr lang="es-ES" sz="6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106362</xdr:rowOff>
    </xdr:from>
    <xdr:to>
      <xdr:col>1</xdr:col>
      <xdr:colOff>2047876</xdr:colOff>
      <xdr:row>3</xdr:row>
      <xdr:rowOff>164759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298DE7-A6D5-4CDB-BF21-A61C2DA81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6" y="106362"/>
          <a:ext cx="1885950" cy="607037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36</xdr:row>
      <xdr:rowOff>76201</xdr:rowOff>
    </xdr:from>
    <xdr:to>
      <xdr:col>1</xdr:col>
      <xdr:colOff>1924050</xdr:colOff>
      <xdr:row>39</xdr:row>
      <xdr:rowOff>141552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9E0B6E-F917-4F89-AE26-B909AB792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1925" y="7139941"/>
          <a:ext cx="1838325" cy="613991"/>
        </a:xfrm>
        <a:prstGeom prst="rect">
          <a:avLst/>
        </a:prstGeom>
      </xdr:spPr>
    </xdr:pic>
    <xdr:clientData/>
  </xdr:twoCellAnchor>
  <xdr:twoCellAnchor editAs="oneCell">
    <xdr:from>
      <xdr:col>3</xdr:col>
      <xdr:colOff>388937</xdr:colOff>
      <xdr:row>0</xdr:row>
      <xdr:rowOff>142875</xdr:rowOff>
    </xdr:from>
    <xdr:to>
      <xdr:col>4</xdr:col>
      <xdr:colOff>873125</xdr:colOff>
      <xdr:row>3</xdr:row>
      <xdr:rowOff>177075</xdr:rowOff>
    </xdr:to>
    <xdr:pic>
      <xdr:nvPicPr>
        <xdr:cNvPr id="4" name="Imagen 3" descr="https://incufidez.zacatecas.gob.mx/wp-content/uploads/2019/02/LOGO-NUEVO.png">
          <a:extLst>
            <a:ext uri="{FF2B5EF4-FFF2-40B4-BE49-F238E27FC236}">
              <a16:creationId xmlns:a16="http://schemas.microsoft.com/office/drawing/2014/main" id="{E848141F-ACE2-49E3-BF1A-B54BBAD2970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5837" y="142875"/>
          <a:ext cx="1764348" cy="582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23284</xdr:colOff>
      <xdr:row>0</xdr:row>
      <xdr:rowOff>179918</xdr:rowOff>
    </xdr:from>
    <xdr:to>
      <xdr:col>2</xdr:col>
      <xdr:colOff>581025</xdr:colOff>
      <xdr:row>4</xdr:row>
      <xdr:rowOff>172297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581ED7-BC7D-4267-BDAD-86A0ADD9B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744" y="179918"/>
          <a:ext cx="2660861" cy="723899"/>
        </a:xfrm>
        <a:prstGeom prst="rect">
          <a:avLst/>
        </a:prstGeom>
      </xdr:spPr>
    </xdr:pic>
    <xdr:clientData/>
  </xdr:twoCellAnchor>
  <xdr:twoCellAnchor editAs="oneCell">
    <xdr:from>
      <xdr:col>6</xdr:col>
      <xdr:colOff>137583</xdr:colOff>
      <xdr:row>0</xdr:row>
      <xdr:rowOff>201084</xdr:rowOff>
    </xdr:from>
    <xdr:to>
      <xdr:col>8</xdr:col>
      <xdr:colOff>560917</xdr:colOff>
      <xdr:row>4</xdr:row>
      <xdr:rowOff>170091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BCD3111F-E131-411E-BAE6-00E2A57DC4C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7563" y="201084"/>
          <a:ext cx="2572174" cy="715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260987</xdr:colOff>
      <xdr:row>0</xdr:row>
      <xdr:rowOff>0</xdr:rowOff>
    </xdr:from>
    <xdr:to>
      <xdr:col>2</xdr:col>
      <xdr:colOff>851536</xdr:colOff>
      <xdr:row>4</xdr:row>
      <xdr:rowOff>149700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9D159A-E7F7-49F5-83C4-A45B56731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2447" y="0"/>
          <a:ext cx="2693669" cy="881220"/>
        </a:xfrm>
        <a:prstGeom prst="rect">
          <a:avLst/>
        </a:prstGeom>
      </xdr:spPr>
    </xdr:pic>
    <xdr:clientData/>
  </xdr:twoCellAnchor>
  <xdr:twoCellAnchor editAs="oneCell">
    <xdr:from>
      <xdr:col>5</xdr:col>
      <xdr:colOff>1038225</xdr:colOff>
      <xdr:row>0</xdr:row>
      <xdr:rowOff>152400</xdr:rowOff>
    </xdr:from>
    <xdr:to>
      <xdr:col>8</xdr:col>
      <xdr:colOff>180975</xdr:colOff>
      <xdr:row>4</xdr:row>
      <xdr:rowOff>140880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4832E4A6-BE93-49D8-AEE7-BDA4D9EAB01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6265" y="152400"/>
          <a:ext cx="23660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1</xdr:col>
      <xdr:colOff>2295525</xdr:colOff>
      <xdr:row>4</xdr:row>
      <xdr:rowOff>151636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CAF0A5-3681-47DB-A826-A04EBB5E8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2420" y="142875"/>
          <a:ext cx="2295525" cy="740281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0</xdr:row>
      <xdr:rowOff>152399</xdr:rowOff>
    </xdr:from>
    <xdr:to>
      <xdr:col>7</xdr:col>
      <xdr:colOff>542925</xdr:colOff>
      <xdr:row>4</xdr:row>
      <xdr:rowOff>133350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72FF4CE6-C690-4AF5-A4F7-7C14531D89E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4205" y="152399"/>
          <a:ext cx="2156460" cy="712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104776</xdr:rowOff>
    </xdr:from>
    <xdr:to>
      <xdr:col>1</xdr:col>
      <xdr:colOff>2314575</xdr:colOff>
      <xdr:row>4</xdr:row>
      <xdr:rowOff>149582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1BB8D8-00C7-4391-A7FC-D7FBD23E7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104776"/>
          <a:ext cx="2360295" cy="776326"/>
        </a:xfrm>
        <a:prstGeom prst="rect">
          <a:avLst/>
        </a:prstGeom>
      </xdr:spPr>
    </xdr:pic>
    <xdr:clientData/>
  </xdr:twoCellAnchor>
  <xdr:twoCellAnchor editAs="oneCell">
    <xdr:from>
      <xdr:col>4</xdr:col>
      <xdr:colOff>828675</xdr:colOff>
      <xdr:row>1</xdr:row>
      <xdr:rowOff>9524</xdr:rowOff>
    </xdr:from>
    <xdr:to>
      <xdr:col>7</xdr:col>
      <xdr:colOff>466725</xdr:colOff>
      <xdr:row>4</xdr:row>
      <xdr:rowOff>161925</xdr:rowOff>
    </xdr:to>
    <xdr:pic>
      <xdr:nvPicPr>
        <xdr:cNvPr id="3" name="Imagen 2" descr="https://incufidez.zacatecas.gob.mx/wp-content/uploads/2019/02/LOGO-NUEVO.png">
          <a:extLst>
            <a:ext uri="{FF2B5EF4-FFF2-40B4-BE49-F238E27FC236}">
              <a16:creationId xmlns:a16="http://schemas.microsoft.com/office/drawing/2014/main" id="{0EF70D62-5419-4815-9C0D-5C0BC386EBB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192404"/>
          <a:ext cx="2244090" cy="7010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esktop/respaldo%20ars/escritorio/Pag%20Web/documentos/Cuenta%20Publica/CUENTA%20PUBLICA%202020/CUENTA%20PUBLICA%202020%20EXCEL/V.%20FORMATOS%20L.D.F%20CP%202020/5.%20E.A.I.Det.%20LDF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esktop/respaldo%20ars/escritorio/Pag%20Web/documentos/Cuenta%20Publica/CUENTA%20PUBLICA%202020/CUENTA%20PUBLICA%202020%20EXCEL/V.%20FORMATOS%20L.D.F%20CP%202020/6.%20EAPED.LDF.CON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esktop/respaldo%20ars/escritorio/Pag%20Web/documentos/Cuenta%20Publica/CUENTA%20PUBLICA%202020/CUENTA%20PUBLICA%202020%20EXCEL/V.%20FORMATOS%20L.D.F%20CP%202020/8.%20ISEA-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D (1)"/>
      <sheetName val="EAID (2)"/>
    </sheetNames>
    <sheetDataSet>
      <sheetData sheetId="0">
        <row r="42">
          <cell r="D42">
            <v>145940431</v>
          </cell>
          <cell r="E42">
            <v>-13821105</v>
          </cell>
          <cell r="F42">
            <v>132119325</v>
          </cell>
          <cell r="G42">
            <v>132118493</v>
          </cell>
          <cell r="H42">
            <v>124859969</v>
          </cell>
          <cell r="I42">
            <v>-21080462</v>
          </cell>
        </row>
      </sheetData>
      <sheetData sheetId="1"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832</v>
          </cell>
          <cell r="H32">
            <v>832</v>
          </cell>
          <cell r="I32">
            <v>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PED NE COG"/>
      <sheetName val="EAPED NE COG (2)"/>
      <sheetName val="EAPED NE COG (3)"/>
      <sheetName val="EAPED E COG"/>
      <sheetName val="EAPED E COG (2)"/>
      <sheetName val="EAPED E COG (3)"/>
      <sheetName val="EAPED CA"/>
      <sheetName val="EAPED CF"/>
      <sheetName val="EAPED CF (2)"/>
      <sheetName val="EAPED CSPC"/>
    </sheetNames>
    <sheetDataSet>
      <sheetData sheetId="0">
        <row r="10">
          <cell r="C10">
            <v>145940431</v>
          </cell>
          <cell r="D10">
            <v>-14041106</v>
          </cell>
          <cell r="E10">
            <v>131899325</v>
          </cell>
          <cell r="F10">
            <v>130910678</v>
          </cell>
          <cell r="G10">
            <v>122466946</v>
          </cell>
          <cell r="H10">
            <v>988647</v>
          </cell>
        </row>
      </sheetData>
      <sheetData sheetId="1">
        <row r="11">
          <cell r="C11">
            <v>36392736</v>
          </cell>
          <cell r="D11">
            <v>19476997</v>
          </cell>
          <cell r="E11">
            <v>55869733</v>
          </cell>
          <cell r="F11">
            <v>55509669</v>
          </cell>
          <cell r="G11">
            <v>52518565</v>
          </cell>
          <cell r="H11">
            <v>360064</v>
          </cell>
        </row>
        <row r="21">
          <cell r="C21">
            <v>834029</v>
          </cell>
          <cell r="D21">
            <v>-753837</v>
          </cell>
          <cell r="E21">
            <v>80191</v>
          </cell>
          <cell r="F21">
            <v>80191</v>
          </cell>
          <cell r="G21">
            <v>80191</v>
          </cell>
          <cell r="H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</sheetData>
      <sheetData sheetId="2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</sheetData>
      <sheetData sheetId="3">
        <row r="10">
          <cell r="C10">
            <v>0</v>
          </cell>
          <cell r="D10">
            <v>220000</v>
          </cell>
          <cell r="E10">
            <v>220000</v>
          </cell>
          <cell r="F10">
            <v>220000</v>
          </cell>
          <cell r="G10">
            <v>110000</v>
          </cell>
          <cell r="H10">
            <v>0</v>
          </cell>
        </row>
      </sheetData>
      <sheetData sheetId="4">
        <row r="11">
          <cell r="C11">
            <v>0</v>
          </cell>
          <cell r="D11">
            <v>220000</v>
          </cell>
          <cell r="E11">
            <v>220000</v>
          </cell>
          <cell r="F11">
            <v>220000</v>
          </cell>
          <cell r="G11">
            <v>110000</v>
          </cell>
          <cell r="H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</sheetData>
      <sheetData sheetId="5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</sheetData>
      <sheetData sheetId="6" refreshError="1"/>
      <sheetData sheetId="7">
        <row r="10">
          <cell r="C10">
            <v>145940431</v>
          </cell>
          <cell r="D10">
            <v>-14041105</v>
          </cell>
          <cell r="E10">
            <v>131899325</v>
          </cell>
          <cell r="F10">
            <v>130910678</v>
          </cell>
          <cell r="G10">
            <v>122466947</v>
          </cell>
          <cell r="H10">
            <v>988647</v>
          </cell>
        </row>
      </sheetData>
      <sheetData sheetId="8">
        <row r="10">
          <cell r="C10">
            <v>0</v>
          </cell>
          <cell r="D10">
            <v>220000</v>
          </cell>
          <cell r="E10">
            <v>220000</v>
          </cell>
          <cell r="F10">
            <v>220000</v>
          </cell>
          <cell r="G10">
            <v>110000</v>
          </cell>
          <cell r="H10">
            <v>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EA-LDF (1)"/>
      <sheetName val="ISEA-LDF (2)"/>
    </sheetNames>
    <sheetDataSet>
      <sheetData sheetId="0"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</sheetData>
      <sheetData sheetId="1"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3"/>
  <sheetViews>
    <sheetView view="pageBreakPreview" topLeftCell="C52" zoomScale="70" zoomScaleNormal="70" zoomScaleSheetLayoutView="70" zoomScalePageLayoutView="80" workbookViewId="0">
      <selection activeCell="I79" sqref="I79"/>
    </sheetView>
  </sheetViews>
  <sheetFormatPr baseColWidth="10" defaultColWidth="11.44140625" defaultRowHeight="11.4"/>
  <cols>
    <col min="1" max="1" width="4.88671875" style="2" customWidth="1"/>
    <col min="2" max="2" width="32.6640625" style="1" customWidth="1"/>
    <col min="3" max="3" width="37.88671875" style="2" customWidth="1"/>
    <col min="4" max="5" width="25.6640625" style="2" customWidth="1"/>
    <col min="6" max="6" width="11" style="10" customWidth="1"/>
    <col min="7" max="7" width="32.6640625" style="2" customWidth="1"/>
    <col min="8" max="8" width="27.5546875" style="2" customWidth="1"/>
    <col min="9" max="10" width="25.6640625" style="2" customWidth="1"/>
    <col min="11" max="11" width="4.88671875" style="4" customWidth="1"/>
    <col min="12" max="12" width="1.6640625" style="3" customWidth="1"/>
    <col min="13" max="16384" width="11.44140625" style="2"/>
  </cols>
  <sheetData>
    <row r="1" spans="1:12" ht="20.100000000000001" customHeight="1">
      <c r="A1" s="79" t="s">
        <v>141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</row>
    <row r="2" spans="1:12" ht="20.100000000000001" customHeight="1">
      <c r="A2" s="79" t="s">
        <v>142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1"/>
    </row>
    <row r="3" spans="1:12" ht="20.100000000000001" customHeight="1">
      <c r="A3" s="79" t="s">
        <v>139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2" ht="20.100000000000001" customHeight="1">
      <c r="A4" s="79" t="s">
        <v>143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ht="20.100000000000001" customHeight="1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2" ht="20.100000000000001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2" ht="3" customHeight="1">
      <c r="A7" s="18"/>
      <c r="B7" s="18"/>
      <c r="C7" s="18"/>
      <c r="D7" s="18"/>
      <c r="E7" s="18"/>
      <c r="F7" s="19"/>
      <c r="G7" s="18"/>
      <c r="H7" s="18"/>
      <c r="I7" s="18"/>
      <c r="J7" s="18"/>
      <c r="K7" s="20"/>
      <c r="L7" s="1"/>
    </row>
    <row r="8" spans="1:12" ht="3" customHeight="1" thickBot="1">
      <c r="A8" s="18"/>
      <c r="B8" s="18"/>
      <c r="C8" s="18"/>
      <c r="D8" s="18"/>
      <c r="E8" s="18"/>
      <c r="F8" s="19"/>
      <c r="G8" s="18"/>
      <c r="H8" s="18"/>
      <c r="I8" s="18"/>
      <c r="J8" s="18"/>
      <c r="K8" s="21"/>
    </row>
    <row r="9" spans="1:12" s="6" customFormat="1" ht="30" customHeight="1" thickBot="1">
      <c r="A9" s="83"/>
      <c r="B9" s="85" t="s">
        <v>1</v>
      </c>
      <c r="C9" s="85"/>
      <c r="D9" s="87" t="s">
        <v>2</v>
      </c>
      <c r="E9" s="88"/>
      <c r="F9" s="89"/>
      <c r="G9" s="85" t="s">
        <v>1</v>
      </c>
      <c r="H9" s="91"/>
      <c r="I9" s="74" t="s">
        <v>2</v>
      </c>
      <c r="J9" s="75"/>
      <c r="K9" s="76"/>
      <c r="L9" s="5"/>
    </row>
    <row r="10" spans="1:12" s="6" customFormat="1" ht="30" customHeight="1" thickBot="1">
      <c r="A10" s="84"/>
      <c r="B10" s="86"/>
      <c r="C10" s="86"/>
      <c r="D10" s="22">
        <v>2020</v>
      </c>
      <c r="E10" s="22">
        <v>2019</v>
      </c>
      <c r="F10" s="90"/>
      <c r="G10" s="86"/>
      <c r="H10" s="92"/>
      <c r="I10" s="22">
        <v>2020</v>
      </c>
      <c r="J10" s="77">
        <v>2019</v>
      </c>
      <c r="K10" s="78"/>
      <c r="L10" s="5"/>
    </row>
    <row r="11" spans="1:12" ht="3" customHeight="1">
      <c r="A11" s="23"/>
      <c r="B11" s="24"/>
      <c r="C11" s="24"/>
      <c r="D11" s="24"/>
      <c r="E11" s="24"/>
      <c r="F11" s="25"/>
      <c r="G11" s="24"/>
      <c r="H11" s="24"/>
      <c r="I11" s="24"/>
      <c r="J11" s="24"/>
      <c r="K11" s="26"/>
      <c r="L11" s="1"/>
    </row>
    <row r="12" spans="1:12" ht="15" customHeight="1">
      <c r="A12" s="27"/>
      <c r="B12" s="72" t="s">
        <v>3</v>
      </c>
      <c r="C12" s="72"/>
      <c r="D12" s="28"/>
      <c r="E12" s="29"/>
      <c r="F12" s="30"/>
      <c r="G12" s="72" t="s">
        <v>4</v>
      </c>
      <c r="H12" s="72"/>
      <c r="I12" s="31"/>
      <c r="J12" s="31"/>
      <c r="K12" s="32"/>
    </row>
    <row r="13" spans="1:12" ht="5.0999999999999996" customHeight="1">
      <c r="A13" s="27"/>
      <c r="B13" s="33"/>
      <c r="C13" s="31"/>
      <c r="D13" s="34"/>
      <c r="E13" s="34"/>
      <c r="F13" s="30"/>
      <c r="G13" s="33"/>
      <c r="H13" s="31"/>
      <c r="I13" s="35"/>
      <c r="J13" s="35"/>
      <c r="K13" s="32"/>
    </row>
    <row r="14" spans="1:12" ht="15" customHeight="1">
      <c r="A14" s="27"/>
      <c r="B14" s="68" t="s">
        <v>5</v>
      </c>
      <c r="C14" s="68"/>
      <c r="D14" s="34"/>
      <c r="E14" s="34"/>
      <c r="F14" s="30"/>
      <c r="G14" s="68" t="s">
        <v>6</v>
      </c>
      <c r="H14" s="68"/>
      <c r="I14" s="34"/>
      <c r="J14" s="34"/>
      <c r="K14" s="32"/>
    </row>
    <row r="15" spans="1:12" ht="5.0999999999999996" customHeight="1">
      <c r="A15" s="27"/>
      <c r="B15" s="36"/>
      <c r="C15" s="37"/>
      <c r="D15" s="34"/>
      <c r="E15" s="34"/>
      <c r="F15" s="30"/>
      <c r="G15" s="36"/>
      <c r="H15" s="37"/>
      <c r="I15" s="34"/>
      <c r="J15" s="34"/>
      <c r="K15" s="32"/>
    </row>
    <row r="16" spans="1:12" ht="15" customHeight="1">
      <c r="A16" s="38" t="s">
        <v>61</v>
      </c>
      <c r="B16" s="72" t="s">
        <v>7</v>
      </c>
      <c r="C16" s="72"/>
      <c r="D16" s="39">
        <f>SUM(D17:D23)</f>
        <v>4927898.08</v>
      </c>
      <c r="E16" s="39">
        <f>SUM(E17:E23)</f>
        <v>10437181.23</v>
      </c>
      <c r="F16" s="40" t="s">
        <v>61</v>
      </c>
      <c r="G16" s="72" t="s">
        <v>8</v>
      </c>
      <c r="H16" s="72"/>
      <c r="I16" s="39">
        <f>SUM(I17:I25)</f>
        <v>7733674.3799999999</v>
      </c>
      <c r="J16" s="39">
        <f>SUM(J17:J25)</f>
        <v>11922369.559999999</v>
      </c>
      <c r="K16" s="32"/>
    </row>
    <row r="17" spans="1:14" ht="15" customHeight="1">
      <c r="A17" s="41"/>
      <c r="B17" s="65" t="s">
        <v>63</v>
      </c>
      <c r="C17" s="65"/>
      <c r="D17" s="42">
        <v>0</v>
      </c>
      <c r="E17" s="42">
        <v>0</v>
      </c>
      <c r="F17" s="30"/>
      <c r="G17" s="65" t="s">
        <v>98</v>
      </c>
      <c r="H17" s="65"/>
      <c r="I17" s="42">
        <v>1229424.32</v>
      </c>
      <c r="J17" s="42">
        <v>839810.17</v>
      </c>
      <c r="K17" s="32"/>
    </row>
    <row r="18" spans="1:14" ht="15" customHeight="1">
      <c r="A18" s="41"/>
      <c r="B18" s="65" t="s">
        <v>64</v>
      </c>
      <c r="C18" s="65"/>
      <c r="D18" s="42">
        <v>4927898.08</v>
      </c>
      <c r="E18" s="42">
        <v>10437181.23</v>
      </c>
      <c r="F18" s="30"/>
      <c r="G18" s="65" t="s">
        <v>99</v>
      </c>
      <c r="H18" s="65"/>
      <c r="I18" s="42">
        <v>3734632.48</v>
      </c>
      <c r="J18" s="42">
        <v>6636952.25</v>
      </c>
      <c r="K18" s="32"/>
    </row>
    <row r="19" spans="1:14" ht="15" customHeight="1">
      <c r="A19" s="41"/>
      <c r="B19" s="65" t="s">
        <v>65</v>
      </c>
      <c r="C19" s="65"/>
      <c r="D19" s="42">
        <v>0</v>
      </c>
      <c r="E19" s="42">
        <v>0</v>
      </c>
      <c r="F19" s="30"/>
      <c r="G19" s="65" t="s">
        <v>100</v>
      </c>
      <c r="H19" s="65"/>
      <c r="I19" s="42">
        <v>0</v>
      </c>
      <c r="J19" s="42">
        <v>0</v>
      </c>
      <c r="K19" s="32"/>
    </row>
    <row r="20" spans="1:14" ht="15" customHeight="1">
      <c r="A20" s="41"/>
      <c r="B20" s="65" t="s">
        <v>66</v>
      </c>
      <c r="C20" s="65"/>
      <c r="D20" s="42">
        <v>0</v>
      </c>
      <c r="E20" s="42">
        <v>0</v>
      </c>
      <c r="F20" s="30"/>
      <c r="G20" s="65" t="s">
        <v>101</v>
      </c>
      <c r="H20" s="65"/>
      <c r="I20" s="42">
        <v>0</v>
      </c>
      <c r="J20" s="42">
        <v>0</v>
      </c>
      <c r="K20" s="32"/>
    </row>
    <row r="21" spans="1:14" ht="15" customHeight="1">
      <c r="A21" s="41"/>
      <c r="B21" s="65" t="s">
        <v>67</v>
      </c>
      <c r="C21" s="65"/>
      <c r="D21" s="42">
        <v>0</v>
      </c>
      <c r="E21" s="42">
        <v>0</v>
      </c>
      <c r="F21" s="30"/>
      <c r="G21" s="65" t="s">
        <v>102</v>
      </c>
      <c r="H21" s="65"/>
      <c r="I21" s="42">
        <v>2037919.36</v>
      </c>
      <c r="J21" s="42">
        <v>2874520.59</v>
      </c>
      <c r="K21" s="32"/>
    </row>
    <row r="22" spans="1:14" ht="15" customHeight="1">
      <c r="A22" s="41"/>
      <c r="B22" s="65" t="s">
        <v>68</v>
      </c>
      <c r="C22" s="65"/>
      <c r="D22" s="42">
        <v>0</v>
      </c>
      <c r="E22" s="42">
        <v>0</v>
      </c>
      <c r="F22" s="30"/>
      <c r="G22" s="65" t="s">
        <v>103</v>
      </c>
      <c r="H22" s="65"/>
      <c r="I22" s="42">
        <v>0</v>
      </c>
      <c r="J22" s="42">
        <v>0</v>
      </c>
      <c r="K22" s="32"/>
    </row>
    <row r="23" spans="1:14" ht="15" customHeight="1">
      <c r="A23" s="41"/>
      <c r="B23" s="65" t="s">
        <v>69</v>
      </c>
      <c r="C23" s="65"/>
      <c r="D23" s="42">
        <v>0</v>
      </c>
      <c r="E23" s="42">
        <v>0</v>
      </c>
      <c r="F23" s="30"/>
      <c r="G23" s="65" t="s">
        <v>104</v>
      </c>
      <c r="H23" s="65"/>
      <c r="I23" s="42">
        <v>765750.26</v>
      </c>
      <c r="J23" s="42">
        <v>811553.28000000003</v>
      </c>
      <c r="K23" s="32"/>
    </row>
    <row r="24" spans="1:14" s="3" customFormat="1" ht="15" customHeight="1">
      <c r="A24" s="38" t="s">
        <v>62</v>
      </c>
      <c r="B24" s="72" t="s">
        <v>9</v>
      </c>
      <c r="C24" s="72"/>
      <c r="D24" s="39">
        <f>SUM(D25:D31)</f>
        <v>7517194.7399999993</v>
      </c>
      <c r="E24" s="39">
        <f>SUM(E25:E31)</f>
        <v>7374415.6200000001</v>
      </c>
      <c r="F24" s="30"/>
      <c r="G24" s="65" t="s">
        <v>105</v>
      </c>
      <c r="H24" s="65"/>
      <c r="I24" s="42">
        <v>0</v>
      </c>
      <c r="J24" s="42">
        <v>0</v>
      </c>
      <c r="K24" s="32"/>
      <c r="M24" s="2"/>
      <c r="N24" s="2"/>
    </row>
    <row r="25" spans="1:14" s="3" customFormat="1" ht="15" customHeight="1">
      <c r="A25" s="43"/>
      <c r="B25" s="65" t="s">
        <v>70</v>
      </c>
      <c r="C25" s="65"/>
      <c r="D25" s="42">
        <v>0</v>
      </c>
      <c r="E25" s="42">
        <v>0</v>
      </c>
      <c r="F25" s="30"/>
      <c r="G25" s="65" t="s">
        <v>106</v>
      </c>
      <c r="H25" s="65"/>
      <c r="I25" s="62">
        <v>-34052.04</v>
      </c>
      <c r="J25" s="42">
        <v>759533.27</v>
      </c>
      <c r="K25" s="32"/>
      <c r="M25" s="2"/>
      <c r="N25" s="2"/>
    </row>
    <row r="26" spans="1:14" s="3" customFormat="1" ht="15" customHeight="1">
      <c r="A26" s="43"/>
      <c r="B26" s="65" t="s">
        <v>71</v>
      </c>
      <c r="C26" s="65"/>
      <c r="D26" s="42">
        <v>7258524.2199999997</v>
      </c>
      <c r="E26" s="42">
        <v>6593750.9100000001</v>
      </c>
      <c r="F26" s="40" t="s">
        <v>62</v>
      </c>
      <c r="G26" s="72" t="s">
        <v>10</v>
      </c>
      <c r="H26" s="72"/>
      <c r="I26" s="39">
        <f>SUM(I27:I29)</f>
        <v>0</v>
      </c>
      <c r="J26" s="39">
        <f>SUM(J27:J29)</f>
        <v>0</v>
      </c>
      <c r="K26" s="32"/>
      <c r="M26" s="2"/>
      <c r="N26" s="2"/>
    </row>
    <row r="27" spans="1:14" s="3" customFormat="1" ht="15" customHeight="1">
      <c r="A27" s="43"/>
      <c r="B27" s="65" t="s">
        <v>72</v>
      </c>
      <c r="C27" s="65"/>
      <c r="D27" s="42">
        <v>111024.47</v>
      </c>
      <c r="E27" s="42">
        <v>550480.47</v>
      </c>
      <c r="F27" s="30"/>
      <c r="G27" s="65" t="s">
        <v>108</v>
      </c>
      <c r="H27" s="65"/>
      <c r="I27" s="42">
        <v>0</v>
      </c>
      <c r="J27" s="42">
        <v>0</v>
      </c>
      <c r="K27" s="32"/>
      <c r="M27" s="2"/>
      <c r="N27" s="2"/>
    </row>
    <row r="28" spans="1:14" s="3" customFormat="1" ht="13.8">
      <c r="A28" s="43"/>
      <c r="B28" s="65" t="s">
        <v>73</v>
      </c>
      <c r="C28" s="65"/>
      <c r="D28" s="42">
        <v>0</v>
      </c>
      <c r="E28" s="42">
        <v>0</v>
      </c>
      <c r="F28" s="30"/>
      <c r="G28" s="65" t="s">
        <v>140</v>
      </c>
      <c r="H28" s="65"/>
      <c r="I28" s="42">
        <v>0</v>
      </c>
      <c r="J28" s="42">
        <v>0</v>
      </c>
      <c r="K28" s="32"/>
      <c r="M28" s="2"/>
      <c r="N28" s="2"/>
    </row>
    <row r="29" spans="1:14" s="3" customFormat="1" ht="15" customHeight="1">
      <c r="A29" s="43"/>
      <c r="B29" s="65" t="s">
        <v>74</v>
      </c>
      <c r="C29" s="65"/>
      <c r="D29" s="42">
        <v>0</v>
      </c>
      <c r="E29" s="42">
        <v>25018</v>
      </c>
      <c r="F29" s="30"/>
      <c r="G29" s="65" t="s">
        <v>109</v>
      </c>
      <c r="H29" s="65"/>
      <c r="I29" s="42">
        <v>0</v>
      </c>
      <c r="J29" s="42">
        <v>0</v>
      </c>
      <c r="K29" s="32"/>
      <c r="M29" s="2"/>
      <c r="N29" s="2"/>
    </row>
    <row r="30" spans="1:14" s="3" customFormat="1" ht="15" customHeight="1">
      <c r="A30" s="43"/>
      <c r="B30" s="65" t="s">
        <v>75</v>
      </c>
      <c r="C30" s="65"/>
      <c r="D30" s="42">
        <v>0</v>
      </c>
      <c r="E30" s="42">
        <v>113366.04</v>
      </c>
      <c r="F30" s="40" t="s">
        <v>88</v>
      </c>
      <c r="G30" s="72" t="s">
        <v>12</v>
      </c>
      <c r="H30" s="72"/>
      <c r="I30" s="39">
        <f>SUM(I31:I32)</f>
        <v>0</v>
      </c>
      <c r="J30" s="39">
        <f>SUM(J31:J32)</f>
        <v>0</v>
      </c>
      <c r="K30" s="32"/>
      <c r="M30" s="2"/>
      <c r="N30" s="2"/>
    </row>
    <row r="31" spans="1:14" s="3" customFormat="1" ht="15" customHeight="1">
      <c r="A31" s="43"/>
      <c r="B31" s="65" t="s">
        <v>76</v>
      </c>
      <c r="C31" s="65"/>
      <c r="D31" s="42">
        <v>147646.04999999999</v>
      </c>
      <c r="E31" s="42">
        <v>91800.2</v>
      </c>
      <c r="F31" s="30"/>
      <c r="G31" s="65" t="s">
        <v>110</v>
      </c>
      <c r="H31" s="65"/>
      <c r="I31" s="42">
        <v>0</v>
      </c>
      <c r="J31" s="42">
        <v>0</v>
      </c>
      <c r="K31" s="32"/>
      <c r="M31" s="2"/>
      <c r="N31" s="2"/>
    </row>
    <row r="32" spans="1:14" s="3" customFormat="1" ht="15" customHeight="1">
      <c r="A32" s="38" t="s">
        <v>88</v>
      </c>
      <c r="B32" s="72" t="s">
        <v>11</v>
      </c>
      <c r="C32" s="72"/>
      <c r="D32" s="39">
        <f>SUM(D33:D37)</f>
        <v>154603.99</v>
      </c>
      <c r="E32" s="39">
        <f>SUM(E33:E37)</f>
        <v>169927.45</v>
      </c>
      <c r="F32" s="30"/>
      <c r="G32" s="65" t="s">
        <v>111</v>
      </c>
      <c r="H32" s="65"/>
      <c r="I32" s="42">
        <v>0</v>
      </c>
      <c r="J32" s="42">
        <v>0</v>
      </c>
      <c r="K32" s="32"/>
      <c r="M32" s="2"/>
      <c r="N32" s="2"/>
    </row>
    <row r="33" spans="1:14" s="3" customFormat="1" ht="15" customHeight="1">
      <c r="A33" s="43"/>
      <c r="B33" s="65" t="s">
        <v>77</v>
      </c>
      <c r="C33" s="65"/>
      <c r="D33" s="42">
        <v>154603.99</v>
      </c>
      <c r="E33" s="42">
        <v>169927.45</v>
      </c>
      <c r="F33" s="40" t="s">
        <v>87</v>
      </c>
      <c r="G33" s="72" t="s">
        <v>14</v>
      </c>
      <c r="H33" s="72"/>
      <c r="I33" s="39">
        <v>0</v>
      </c>
      <c r="J33" s="39">
        <v>0</v>
      </c>
      <c r="K33" s="32"/>
      <c r="M33" s="2"/>
      <c r="N33" s="2"/>
    </row>
    <row r="34" spans="1:14" s="3" customFormat="1" ht="15" customHeight="1">
      <c r="A34" s="43"/>
      <c r="B34" s="65" t="s">
        <v>78</v>
      </c>
      <c r="C34" s="65"/>
      <c r="D34" s="42">
        <v>0</v>
      </c>
      <c r="E34" s="42">
        <v>0</v>
      </c>
      <c r="F34" s="40" t="s">
        <v>89</v>
      </c>
      <c r="G34" s="72" t="s">
        <v>16</v>
      </c>
      <c r="H34" s="72"/>
      <c r="I34" s="39">
        <f>SUM(I35:I37)</f>
        <v>0</v>
      </c>
      <c r="J34" s="39">
        <f>SUM(J35:J37)</f>
        <v>0</v>
      </c>
      <c r="K34" s="32"/>
      <c r="M34" s="2"/>
      <c r="N34" s="2"/>
    </row>
    <row r="35" spans="1:14" s="3" customFormat="1" ht="15" customHeight="1">
      <c r="A35" s="43"/>
      <c r="B35" s="65" t="s">
        <v>79</v>
      </c>
      <c r="C35" s="65"/>
      <c r="D35" s="42">
        <v>0</v>
      </c>
      <c r="E35" s="42">
        <v>0</v>
      </c>
      <c r="F35" s="30"/>
      <c r="G35" s="65" t="s">
        <v>112</v>
      </c>
      <c r="H35" s="65"/>
      <c r="I35" s="42">
        <v>0</v>
      </c>
      <c r="J35" s="42">
        <v>0</v>
      </c>
      <c r="K35" s="32"/>
      <c r="M35" s="2"/>
      <c r="N35" s="2"/>
    </row>
    <row r="36" spans="1:14" s="3" customFormat="1" ht="15" customHeight="1">
      <c r="A36" s="43"/>
      <c r="B36" s="65" t="s">
        <v>80</v>
      </c>
      <c r="C36" s="65"/>
      <c r="D36" s="42">
        <v>0</v>
      </c>
      <c r="E36" s="42">
        <v>0</v>
      </c>
      <c r="F36" s="30"/>
      <c r="G36" s="65" t="s">
        <v>113</v>
      </c>
      <c r="H36" s="65"/>
      <c r="I36" s="42">
        <v>0</v>
      </c>
      <c r="J36" s="42">
        <v>0</v>
      </c>
      <c r="K36" s="32"/>
      <c r="M36" s="2"/>
      <c r="N36" s="2"/>
    </row>
    <row r="37" spans="1:14" s="3" customFormat="1" ht="15" customHeight="1">
      <c r="A37" s="43"/>
      <c r="B37" s="65" t="s">
        <v>81</v>
      </c>
      <c r="C37" s="65"/>
      <c r="D37" s="42">
        <v>0</v>
      </c>
      <c r="E37" s="42">
        <v>0</v>
      </c>
      <c r="F37" s="30"/>
      <c r="G37" s="65" t="s">
        <v>114</v>
      </c>
      <c r="H37" s="65"/>
      <c r="I37" s="42">
        <v>0</v>
      </c>
      <c r="J37" s="42">
        <v>0</v>
      </c>
      <c r="K37" s="32"/>
      <c r="M37" s="2"/>
      <c r="N37" s="2"/>
    </row>
    <row r="38" spans="1:14" s="3" customFormat="1" ht="15" customHeight="1">
      <c r="A38" s="38" t="s">
        <v>87</v>
      </c>
      <c r="B38" s="72" t="s">
        <v>13</v>
      </c>
      <c r="C38" s="72"/>
      <c r="D38" s="39">
        <f>SUM(D39:D43)</f>
        <v>0</v>
      </c>
      <c r="E38" s="39">
        <f>SUM(E39:E43)</f>
        <v>0</v>
      </c>
      <c r="F38" s="40" t="s">
        <v>90</v>
      </c>
      <c r="G38" s="72" t="s">
        <v>18</v>
      </c>
      <c r="H38" s="72"/>
      <c r="I38" s="39">
        <f>SUM(I39:I44)</f>
        <v>0</v>
      </c>
      <c r="J38" s="39">
        <f>SUM(J39:J44)</f>
        <v>0</v>
      </c>
      <c r="K38" s="32"/>
      <c r="M38" s="2"/>
      <c r="N38" s="2"/>
    </row>
    <row r="39" spans="1:14" s="3" customFormat="1" ht="15" customHeight="1">
      <c r="A39" s="43"/>
      <c r="B39" s="65" t="s">
        <v>82</v>
      </c>
      <c r="C39" s="65"/>
      <c r="D39" s="42">
        <v>0</v>
      </c>
      <c r="E39" s="42">
        <v>0</v>
      </c>
      <c r="F39" s="30"/>
      <c r="G39" s="65" t="s">
        <v>115</v>
      </c>
      <c r="H39" s="65"/>
      <c r="I39" s="42">
        <v>0</v>
      </c>
      <c r="J39" s="42">
        <v>0</v>
      </c>
      <c r="K39" s="32"/>
      <c r="M39" s="2"/>
      <c r="N39" s="2"/>
    </row>
    <row r="40" spans="1:14" s="3" customFormat="1" ht="15" customHeight="1">
      <c r="A40" s="43"/>
      <c r="B40" s="65" t="s">
        <v>83</v>
      </c>
      <c r="C40" s="65"/>
      <c r="D40" s="42">
        <v>0</v>
      </c>
      <c r="E40" s="42">
        <v>0</v>
      </c>
      <c r="F40" s="30"/>
      <c r="G40" s="65" t="s">
        <v>116</v>
      </c>
      <c r="H40" s="65"/>
      <c r="I40" s="42">
        <v>0</v>
      </c>
      <c r="J40" s="42">
        <v>0</v>
      </c>
      <c r="K40" s="32"/>
      <c r="M40" s="2"/>
      <c r="N40" s="2"/>
    </row>
    <row r="41" spans="1:14" s="3" customFormat="1" ht="15" customHeight="1">
      <c r="A41" s="43"/>
      <c r="B41" s="65" t="s">
        <v>84</v>
      </c>
      <c r="C41" s="65"/>
      <c r="D41" s="42">
        <v>0</v>
      </c>
      <c r="E41" s="42">
        <v>0</v>
      </c>
      <c r="F41" s="30"/>
      <c r="G41" s="65" t="s">
        <v>117</v>
      </c>
      <c r="H41" s="65"/>
      <c r="I41" s="42">
        <v>0</v>
      </c>
      <c r="J41" s="42">
        <v>0</v>
      </c>
      <c r="K41" s="32"/>
      <c r="M41" s="2"/>
      <c r="N41" s="2"/>
    </row>
    <row r="42" spans="1:14" s="3" customFormat="1" ht="15" customHeight="1">
      <c r="A42" s="43"/>
      <c r="B42" s="65" t="s">
        <v>85</v>
      </c>
      <c r="C42" s="65"/>
      <c r="D42" s="42">
        <v>0</v>
      </c>
      <c r="E42" s="42">
        <v>0</v>
      </c>
      <c r="F42" s="30"/>
      <c r="G42" s="65" t="s">
        <v>118</v>
      </c>
      <c r="H42" s="65"/>
      <c r="I42" s="42">
        <v>0</v>
      </c>
      <c r="J42" s="42">
        <v>0</v>
      </c>
      <c r="K42" s="32"/>
      <c r="M42" s="2"/>
      <c r="N42" s="2"/>
    </row>
    <row r="43" spans="1:14" s="3" customFormat="1" ht="15" customHeight="1">
      <c r="A43" s="43"/>
      <c r="B43" s="65" t="s">
        <v>86</v>
      </c>
      <c r="C43" s="65"/>
      <c r="D43" s="42">
        <v>0</v>
      </c>
      <c r="E43" s="42">
        <v>0</v>
      </c>
      <c r="F43" s="30"/>
      <c r="G43" s="65" t="s">
        <v>119</v>
      </c>
      <c r="H43" s="65"/>
      <c r="I43" s="42">
        <v>0</v>
      </c>
      <c r="J43" s="42">
        <v>0</v>
      </c>
      <c r="K43" s="32"/>
      <c r="M43" s="2"/>
      <c r="N43" s="2"/>
    </row>
    <row r="44" spans="1:14" s="3" customFormat="1" ht="15" customHeight="1">
      <c r="A44" s="38" t="s">
        <v>89</v>
      </c>
      <c r="B44" s="72" t="s">
        <v>15</v>
      </c>
      <c r="C44" s="72"/>
      <c r="D44" s="39">
        <v>0</v>
      </c>
      <c r="E44" s="39">
        <v>0</v>
      </c>
      <c r="F44" s="30"/>
      <c r="G44" s="65" t="s">
        <v>120</v>
      </c>
      <c r="H44" s="65"/>
      <c r="I44" s="42">
        <v>0</v>
      </c>
      <c r="J44" s="42">
        <v>0</v>
      </c>
      <c r="K44" s="32"/>
      <c r="M44" s="2"/>
      <c r="N44" s="2"/>
    </row>
    <row r="45" spans="1:14" s="3" customFormat="1" ht="15.9" customHeight="1">
      <c r="A45" s="38" t="s">
        <v>90</v>
      </c>
      <c r="B45" s="72" t="s">
        <v>17</v>
      </c>
      <c r="C45" s="72"/>
      <c r="D45" s="39">
        <f>SUM(D46:D47)</f>
        <v>0</v>
      </c>
      <c r="E45" s="39">
        <f>SUM(E46:E47)</f>
        <v>0</v>
      </c>
      <c r="F45" s="40" t="s">
        <v>91</v>
      </c>
      <c r="G45" s="72" t="s">
        <v>20</v>
      </c>
      <c r="H45" s="72"/>
      <c r="I45" s="39">
        <f>SUM(I46:I48)</f>
        <v>1925824.79</v>
      </c>
      <c r="J45" s="39">
        <f>SUM(J46:J48)</f>
        <v>4639346.46</v>
      </c>
      <c r="K45" s="32"/>
      <c r="M45" s="2"/>
      <c r="N45" s="2"/>
    </row>
    <row r="46" spans="1:14" s="3" customFormat="1" ht="15" customHeight="1">
      <c r="A46" s="43"/>
      <c r="B46" s="65" t="s">
        <v>92</v>
      </c>
      <c r="C46" s="65"/>
      <c r="D46" s="42">
        <v>0</v>
      </c>
      <c r="E46" s="42">
        <v>0</v>
      </c>
      <c r="F46" s="30"/>
      <c r="G46" s="65" t="s">
        <v>121</v>
      </c>
      <c r="H46" s="65"/>
      <c r="I46" s="42">
        <v>0</v>
      </c>
      <c r="J46" s="42">
        <v>0</v>
      </c>
      <c r="K46" s="32"/>
      <c r="M46" s="2"/>
      <c r="N46" s="2"/>
    </row>
    <row r="47" spans="1:14" s="3" customFormat="1" ht="15" customHeight="1">
      <c r="A47" s="43"/>
      <c r="B47" s="65" t="s">
        <v>93</v>
      </c>
      <c r="C47" s="65"/>
      <c r="D47" s="42">
        <v>0</v>
      </c>
      <c r="E47" s="42">
        <v>0</v>
      </c>
      <c r="F47" s="30"/>
      <c r="G47" s="65" t="s">
        <v>122</v>
      </c>
      <c r="H47" s="65"/>
      <c r="I47" s="42">
        <v>0</v>
      </c>
      <c r="J47" s="42">
        <v>0</v>
      </c>
      <c r="K47" s="32"/>
      <c r="M47" s="2"/>
      <c r="N47" s="2"/>
    </row>
    <row r="48" spans="1:14" s="3" customFormat="1" ht="15" customHeight="1">
      <c r="A48" s="38" t="s">
        <v>91</v>
      </c>
      <c r="B48" s="72" t="s">
        <v>19</v>
      </c>
      <c r="C48" s="72"/>
      <c r="D48" s="44">
        <f>SUM(D49:D52)</f>
        <v>0</v>
      </c>
      <c r="E48" s="44">
        <f>SUM(E49:E52)</f>
        <v>0</v>
      </c>
      <c r="F48" s="30"/>
      <c r="G48" s="65" t="s">
        <v>123</v>
      </c>
      <c r="H48" s="65"/>
      <c r="I48" s="42">
        <v>1925824.79</v>
      </c>
      <c r="J48" s="42">
        <v>4639346.46</v>
      </c>
      <c r="K48" s="32"/>
      <c r="M48" s="2"/>
      <c r="N48" s="2"/>
    </row>
    <row r="49" spans="1:14" s="3" customFormat="1" ht="15" customHeight="1">
      <c r="A49" s="43"/>
      <c r="B49" s="65" t="s">
        <v>94</v>
      </c>
      <c r="C49" s="65"/>
      <c r="D49" s="42">
        <v>0</v>
      </c>
      <c r="E49" s="42">
        <v>0</v>
      </c>
      <c r="F49" s="40" t="s">
        <v>107</v>
      </c>
      <c r="G49" s="72" t="s">
        <v>21</v>
      </c>
      <c r="H49" s="72"/>
      <c r="I49" s="39">
        <f>SUM(I50:I52)</f>
        <v>43124.15</v>
      </c>
      <c r="J49" s="39">
        <f>SUM(J50:J52)</f>
        <v>53869.95</v>
      </c>
      <c r="K49" s="32"/>
      <c r="M49" s="2"/>
      <c r="N49" s="2"/>
    </row>
    <row r="50" spans="1:14" s="3" customFormat="1" ht="15" customHeight="1">
      <c r="A50" s="43"/>
      <c r="B50" s="65" t="s">
        <v>95</v>
      </c>
      <c r="C50" s="65"/>
      <c r="D50" s="42">
        <v>0</v>
      </c>
      <c r="E50" s="42">
        <v>0</v>
      </c>
      <c r="F50" s="30"/>
      <c r="G50" s="65" t="s">
        <v>124</v>
      </c>
      <c r="H50" s="65"/>
      <c r="I50" s="42">
        <v>56352.4</v>
      </c>
      <c r="J50" s="42">
        <v>54532.63</v>
      </c>
      <c r="K50" s="32"/>
      <c r="M50" s="2"/>
      <c r="N50" s="2"/>
    </row>
    <row r="51" spans="1:14" s="3" customFormat="1" ht="15" customHeight="1">
      <c r="A51" s="43"/>
      <c r="B51" s="65" t="s">
        <v>96</v>
      </c>
      <c r="C51" s="65"/>
      <c r="D51" s="42">
        <v>0</v>
      </c>
      <c r="E51" s="42">
        <v>0</v>
      </c>
      <c r="F51" s="30"/>
      <c r="G51" s="65" t="s">
        <v>125</v>
      </c>
      <c r="H51" s="65"/>
      <c r="I51" s="42">
        <v>0</v>
      </c>
      <c r="J51" s="42">
        <v>0</v>
      </c>
      <c r="K51" s="32"/>
      <c r="M51" s="2"/>
      <c r="N51" s="2"/>
    </row>
    <row r="52" spans="1:14" s="3" customFormat="1" ht="15" customHeight="1">
      <c r="A52" s="43"/>
      <c r="B52" s="65" t="s">
        <v>97</v>
      </c>
      <c r="C52" s="65"/>
      <c r="D52" s="42">
        <v>0</v>
      </c>
      <c r="E52" s="42">
        <v>0</v>
      </c>
      <c r="F52" s="30"/>
      <c r="G52" s="65" t="s">
        <v>126</v>
      </c>
      <c r="H52" s="65"/>
      <c r="I52" s="62">
        <v>-13228.25</v>
      </c>
      <c r="J52" s="63">
        <v>-662.68</v>
      </c>
      <c r="K52" s="32"/>
      <c r="M52" s="2"/>
      <c r="N52" s="2"/>
    </row>
    <row r="53" spans="1:14" s="3" customFormat="1" ht="8.1" customHeight="1">
      <c r="A53" s="27"/>
      <c r="B53" s="45"/>
      <c r="C53" s="46"/>
      <c r="D53" s="47"/>
      <c r="E53" s="47"/>
      <c r="F53" s="40"/>
      <c r="G53" s="33"/>
      <c r="H53" s="31"/>
      <c r="I53" s="48"/>
      <c r="J53" s="48"/>
      <c r="K53" s="32"/>
      <c r="M53" s="2"/>
      <c r="N53" s="2"/>
    </row>
    <row r="54" spans="1:14" s="3" customFormat="1" ht="15" customHeight="1">
      <c r="A54" s="38" t="s">
        <v>127</v>
      </c>
      <c r="B54" s="68" t="s">
        <v>22</v>
      </c>
      <c r="C54" s="68"/>
      <c r="D54" s="49">
        <f>D16+D24+D32+D38+D44+D45+D48</f>
        <v>12599696.810000001</v>
      </c>
      <c r="E54" s="49">
        <f>E16+E24+E32+E38+E44+E45+E48</f>
        <v>17981524.300000001</v>
      </c>
      <c r="F54" s="40" t="s">
        <v>128</v>
      </c>
      <c r="G54" s="68" t="s">
        <v>23</v>
      </c>
      <c r="H54" s="68"/>
      <c r="I54" s="49">
        <f>I16+I26+I30+I33+I34+I38+I45+I49</f>
        <v>9702623.3200000003</v>
      </c>
      <c r="J54" s="49">
        <f>J16+J26+J30+J33+J34+J38+J45+J49</f>
        <v>16615585.969999999</v>
      </c>
      <c r="K54" s="32"/>
      <c r="M54" s="2"/>
      <c r="N54" s="2"/>
    </row>
    <row r="55" spans="1:14" s="3" customFormat="1" ht="8.1" customHeight="1">
      <c r="A55" s="50"/>
      <c r="B55" s="33"/>
      <c r="C55" s="51"/>
      <c r="D55" s="48"/>
      <c r="E55" s="48"/>
      <c r="F55" s="30"/>
      <c r="G55" s="52"/>
      <c r="H55" s="46"/>
      <c r="I55" s="47"/>
      <c r="J55" s="47"/>
      <c r="K55" s="32"/>
      <c r="M55" s="2"/>
      <c r="N55" s="2"/>
    </row>
    <row r="56" spans="1:14" ht="15" customHeight="1">
      <c r="A56" s="53"/>
      <c r="B56" s="68" t="s">
        <v>24</v>
      </c>
      <c r="C56" s="68"/>
      <c r="D56" s="34"/>
      <c r="E56" s="34"/>
      <c r="F56" s="30"/>
      <c r="G56" s="68" t="s">
        <v>25</v>
      </c>
      <c r="H56" s="68"/>
      <c r="I56" s="34"/>
      <c r="J56" s="34"/>
      <c r="K56" s="32"/>
    </row>
    <row r="57" spans="1:14" ht="15" customHeight="1">
      <c r="A57" s="43" t="s">
        <v>61</v>
      </c>
      <c r="B57" s="71" t="s">
        <v>26</v>
      </c>
      <c r="C57" s="71"/>
      <c r="D57" s="44">
        <v>0</v>
      </c>
      <c r="E57" s="44">
        <v>0</v>
      </c>
      <c r="F57" s="30" t="s">
        <v>61</v>
      </c>
      <c r="G57" s="71" t="s">
        <v>27</v>
      </c>
      <c r="H57" s="71"/>
      <c r="I57" s="44">
        <v>0</v>
      </c>
      <c r="J57" s="44">
        <v>0</v>
      </c>
      <c r="K57" s="32"/>
      <c r="N57" s="7"/>
    </row>
    <row r="58" spans="1:14" ht="15" customHeight="1">
      <c r="A58" s="43" t="s">
        <v>62</v>
      </c>
      <c r="B58" s="71" t="s">
        <v>28</v>
      </c>
      <c r="C58" s="71"/>
      <c r="D58" s="44">
        <v>94756.06</v>
      </c>
      <c r="E58" s="44">
        <v>168280.06</v>
      </c>
      <c r="F58" s="30" t="s">
        <v>62</v>
      </c>
      <c r="G58" s="71" t="s">
        <v>29</v>
      </c>
      <c r="H58" s="71"/>
      <c r="I58" s="44">
        <v>0</v>
      </c>
      <c r="J58" s="44">
        <v>0</v>
      </c>
      <c r="K58" s="32"/>
    </row>
    <row r="59" spans="1:14" ht="15" customHeight="1">
      <c r="A59" s="43" t="s">
        <v>88</v>
      </c>
      <c r="B59" s="71" t="s">
        <v>30</v>
      </c>
      <c r="C59" s="71"/>
      <c r="D59" s="44">
        <v>208282871.03999999</v>
      </c>
      <c r="E59" s="44">
        <v>208282871.03999999</v>
      </c>
      <c r="F59" s="30" t="s">
        <v>88</v>
      </c>
      <c r="G59" s="71" t="s">
        <v>31</v>
      </c>
      <c r="H59" s="71"/>
      <c r="I59" s="44">
        <v>0</v>
      </c>
      <c r="J59" s="44">
        <v>0</v>
      </c>
      <c r="K59" s="32"/>
    </row>
    <row r="60" spans="1:14" ht="15" customHeight="1">
      <c r="A60" s="43" t="s">
        <v>87</v>
      </c>
      <c r="B60" s="71" t="s">
        <v>32</v>
      </c>
      <c r="C60" s="71"/>
      <c r="D60" s="44">
        <v>16625578.029999999</v>
      </c>
      <c r="E60" s="44">
        <v>15887742.640000001</v>
      </c>
      <c r="F60" s="30" t="s">
        <v>87</v>
      </c>
      <c r="G60" s="71" t="s">
        <v>33</v>
      </c>
      <c r="H60" s="71"/>
      <c r="I60" s="44">
        <v>0</v>
      </c>
      <c r="J60" s="44">
        <v>0</v>
      </c>
      <c r="K60" s="32"/>
    </row>
    <row r="61" spans="1:14" ht="15" customHeight="1">
      <c r="A61" s="43" t="s">
        <v>89</v>
      </c>
      <c r="B61" s="71" t="s">
        <v>34</v>
      </c>
      <c r="C61" s="71"/>
      <c r="D61" s="44">
        <v>4234708.76</v>
      </c>
      <c r="E61" s="44">
        <v>4234708.76</v>
      </c>
      <c r="F61" s="30" t="s">
        <v>89</v>
      </c>
      <c r="G61" s="71" t="s">
        <v>35</v>
      </c>
      <c r="H61" s="71"/>
      <c r="I61" s="44">
        <v>0</v>
      </c>
      <c r="J61" s="44">
        <v>0</v>
      </c>
      <c r="K61" s="32"/>
    </row>
    <row r="62" spans="1:14" ht="15" customHeight="1">
      <c r="A62" s="43" t="s">
        <v>90</v>
      </c>
      <c r="B62" s="71" t="s">
        <v>36</v>
      </c>
      <c r="C62" s="71"/>
      <c r="D62" s="61">
        <v>-17974062.050000001</v>
      </c>
      <c r="E62" s="61">
        <v>-2970785.79</v>
      </c>
      <c r="F62" s="30" t="s">
        <v>90</v>
      </c>
      <c r="G62" s="71" t="s">
        <v>37</v>
      </c>
      <c r="H62" s="71"/>
      <c r="I62" s="44">
        <v>0</v>
      </c>
      <c r="J62" s="44">
        <v>0</v>
      </c>
      <c r="K62" s="32"/>
    </row>
    <row r="63" spans="1:14" ht="15" customHeight="1">
      <c r="A63" s="43" t="s">
        <v>91</v>
      </c>
      <c r="B63" s="71" t="s">
        <v>38</v>
      </c>
      <c r="C63" s="71"/>
      <c r="D63" s="44">
        <v>0</v>
      </c>
      <c r="E63" s="44">
        <v>0</v>
      </c>
      <c r="F63" s="30"/>
      <c r="G63" s="45"/>
      <c r="H63" s="46"/>
      <c r="I63" s="47"/>
      <c r="J63" s="47"/>
      <c r="K63" s="32"/>
    </row>
    <row r="64" spans="1:14" ht="15" customHeight="1">
      <c r="A64" s="43" t="s">
        <v>107</v>
      </c>
      <c r="B64" s="71" t="s">
        <v>39</v>
      </c>
      <c r="C64" s="71"/>
      <c r="D64" s="44">
        <v>0</v>
      </c>
      <c r="E64" s="44">
        <v>0</v>
      </c>
      <c r="F64" s="40" t="s">
        <v>132</v>
      </c>
      <c r="G64" s="68" t="s">
        <v>40</v>
      </c>
      <c r="H64" s="68"/>
      <c r="I64" s="49">
        <f>SUM(I57:I62)</f>
        <v>0</v>
      </c>
      <c r="J64" s="49">
        <f>SUM(J57:J62)</f>
        <v>0</v>
      </c>
      <c r="K64" s="32"/>
    </row>
    <row r="65" spans="1:14" ht="15" customHeight="1">
      <c r="A65" s="43" t="s">
        <v>129</v>
      </c>
      <c r="B65" s="71" t="s">
        <v>41</v>
      </c>
      <c r="C65" s="71"/>
      <c r="D65" s="44">
        <v>0</v>
      </c>
      <c r="E65" s="44">
        <v>0</v>
      </c>
      <c r="F65" s="30"/>
      <c r="G65" s="33"/>
      <c r="H65" s="51"/>
      <c r="I65" s="48"/>
      <c r="J65" s="48"/>
      <c r="K65" s="32"/>
    </row>
    <row r="66" spans="1:14" ht="15" customHeight="1">
      <c r="A66" s="27"/>
      <c r="B66" s="45"/>
      <c r="C66" s="46"/>
      <c r="D66" s="47"/>
      <c r="E66" s="47"/>
      <c r="F66" s="40" t="s">
        <v>133</v>
      </c>
      <c r="G66" s="68" t="s">
        <v>42</v>
      </c>
      <c r="H66" s="68"/>
      <c r="I66" s="49">
        <f>I54+I64</f>
        <v>9702623.3200000003</v>
      </c>
      <c r="J66" s="49">
        <f>J54+J64</f>
        <v>16615585.969999999</v>
      </c>
      <c r="K66" s="32"/>
    </row>
    <row r="67" spans="1:14" ht="15" customHeight="1">
      <c r="A67" s="38" t="s">
        <v>130</v>
      </c>
      <c r="B67" s="68" t="s">
        <v>43</v>
      </c>
      <c r="C67" s="68"/>
      <c r="D67" s="49">
        <f>SUM(D57:D65)</f>
        <v>211263851.83999997</v>
      </c>
      <c r="E67" s="49">
        <f>SUM(E57:E65)</f>
        <v>225602816.71000001</v>
      </c>
      <c r="F67" s="40"/>
      <c r="G67" s="33"/>
      <c r="H67" s="54"/>
      <c r="I67" s="48"/>
      <c r="J67" s="48"/>
      <c r="K67" s="32"/>
    </row>
    <row r="68" spans="1:14" ht="15" customHeight="1">
      <c r="A68" s="27"/>
      <c r="B68" s="45"/>
      <c r="C68" s="33"/>
      <c r="D68" s="47"/>
      <c r="E68" s="47"/>
      <c r="F68" s="30"/>
      <c r="G68" s="72" t="s">
        <v>44</v>
      </c>
      <c r="H68" s="72"/>
      <c r="I68" s="47"/>
      <c r="J68" s="47"/>
      <c r="K68" s="32"/>
    </row>
    <row r="69" spans="1:14" ht="15" customHeight="1">
      <c r="A69" s="38" t="s">
        <v>131</v>
      </c>
      <c r="B69" s="68" t="s">
        <v>45</v>
      </c>
      <c r="C69" s="68"/>
      <c r="D69" s="49">
        <f>D54+D67</f>
        <v>223863548.64999998</v>
      </c>
      <c r="E69" s="49">
        <f>E54+E67</f>
        <v>243584341.01000002</v>
      </c>
      <c r="F69" s="30"/>
      <c r="G69" s="33"/>
      <c r="H69" s="54"/>
      <c r="I69" s="47"/>
      <c r="J69" s="47"/>
      <c r="K69" s="32"/>
    </row>
    <row r="70" spans="1:14" ht="15" customHeight="1">
      <c r="A70" s="27"/>
      <c r="B70" s="45"/>
      <c r="C70" s="45"/>
      <c r="D70" s="47"/>
      <c r="E70" s="47"/>
      <c r="F70" s="40" t="s">
        <v>134</v>
      </c>
      <c r="G70" s="68" t="s">
        <v>46</v>
      </c>
      <c r="H70" s="68"/>
      <c r="I70" s="49">
        <f>SUM(I72:I74)</f>
        <v>122724162</v>
      </c>
      <c r="J70" s="49">
        <f>SUM(J72:J74)</f>
        <v>122724162</v>
      </c>
      <c r="K70" s="32"/>
    </row>
    <row r="71" spans="1:14" s="4" customFormat="1" ht="8.1" customHeight="1">
      <c r="A71" s="27"/>
      <c r="B71" s="45"/>
      <c r="C71" s="45"/>
      <c r="D71" s="47"/>
      <c r="E71" s="47"/>
      <c r="F71" s="30"/>
      <c r="G71" s="45"/>
      <c r="H71" s="29"/>
      <c r="I71" s="47"/>
      <c r="J71" s="47"/>
      <c r="K71" s="32"/>
      <c r="L71" s="3"/>
      <c r="M71" s="2"/>
      <c r="N71" s="2"/>
    </row>
    <row r="72" spans="1:14" s="4" customFormat="1" ht="15" customHeight="1">
      <c r="A72" s="27"/>
      <c r="B72" s="45"/>
      <c r="C72" s="45"/>
      <c r="D72" s="47"/>
      <c r="E72" s="47"/>
      <c r="F72" s="30" t="s">
        <v>61</v>
      </c>
      <c r="G72" s="71" t="s">
        <v>47</v>
      </c>
      <c r="H72" s="71"/>
      <c r="I72" s="44">
        <v>0</v>
      </c>
      <c r="J72" s="44">
        <v>0</v>
      </c>
      <c r="K72" s="32"/>
      <c r="L72" s="3"/>
      <c r="M72" s="2"/>
      <c r="N72" s="2"/>
    </row>
    <row r="73" spans="1:14" s="4" customFormat="1" ht="15" customHeight="1">
      <c r="A73" s="27"/>
      <c r="B73" s="45"/>
      <c r="C73" s="73"/>
      <c r="D73" s="73"/>
      <c r="E73" s="47"/>
      <c r="F73" s="30" t="s">
        <v>62</v>
      </c>
      <c r="G73" s="71" t="s">
        <v>48</v>
      </c>
      <c r="H73" s="71"/>
      <c r="I73" s="44">
        <v>122724162</v>
      </c>
      <c r="J73" s="44">
        <v>122724162</v>
      </c>
      <c r="K73" s="32"/>
      <c r="L73" s="3"/>
      <c r="M73" s="2"/>
      <c r="N73" s="2"/>
    </row>
    <row r="74" spans="1:14" s="4" customFormat="1" ht="15" customHeight="1">
      <c r="A74" s="27"/>
      <c r="B74" s="45"/>
      <c r="C74" s="73"/>
      <c r="D74" s="73"/>
      <c r="E74" s="47"/>
      <c r="F74" s="30" t="s">
        <v>88</v>
      </c>
      <c r="G74" s="71" t="s">
        <v>49</v>
      </c>
      <c r="H74" s="71"/>
      <c r="I74" s="44">
        <v>0</v>
      </c>
      <c r="J74" s="44">
        <v>0</v>
      </c>
      <c r="K74" s="32"/>
      <c r="L74" s="3"/>
      <c r="M74" s="2"/>
      <c r="N74" s="2"/>
    </row>
    <row r="75" spans="1:14" s="4" customFormat="1" ht="8.1" customHeight="1">
      <c r="A75" s="27"/>
      <c r="B75" s="45"/>
      <c r="C75" s="73"/>
      <c r="D75" s="73"/>
      <c r="E75" s="47"/>
      <c r="F75" s="30"/>
      <c r="G75" s="45"/>
      <c r="H75" s="29"/>
      <c r="I75" s="47"/>
      <c r="J75" s="47"/>
      <c r="K75" s="32"/>
      <c r="L75" s="3"/>
      <c r="M75" s="2"/>
      <c r="N75" s="2"/>
    </row>
    <row r="76" spans="1:14" s="4" customFormat="1" ht="20.100000000000001" customHeight="1">
      <c r="A76" s="27"/>
      <c r="B76" s="45"/>
      <c r="C76" s="73"/>
      <c r="D76" s="73"/>
      <c r="E76" s="47"/>
      <c r="F76" s="40" t="s">
        <v>135</v>
      </c>
      <c r="G76" s="68" t="s">
        <v>50</v>
      </c>
      <c r="H76" s="68"/>
      <c r="I76" s="49">
        <f>SUM(I78:I82)</f>
        <v>91436763.170000002</v>
      </c>
      <c r="J76" s="49">
        <f>SUM(J78:J82)</f>
        <v>104244592.84999999</v>
      </c>
      <c r="K76" s="32"/>
      <c r="L76" s="3"/>
      <c r="M76" s="2"/>
      <c r="N76" s="2"/>
    </row>
    <row r="77" spans="1:14" ht="8.1" customHeight="1">
      <c r="A77" s="27"/>
      <c r="B77" s="45"/>
      <c r="C77" s="73"/>
      <c r="D77" s="73"/>
      <c r="E77" s="47"/>
      <c r="F77" s="30"/>
      <c r="G77" s="33"/>
      <c r="H77" s="29"/>
      <c r="I77" s="55"/>
      <c r="J77" s="55"/>
      <c r="K77" s="32"/>
    </row>
    <row r="78" spans="1:14" ht="13.8">
      <c r="A78" s="27"/>
      <c r="B78" s="45"/>
      <c r="C78" s="73"/>
      <c r="D78" s="73"/>
      <c r="E78" s="47"/>
      <c r="F78" s="30" t="s">
        <v>61</v>
      </c>
      <c r="G78" s="71" t="s">
        <v>51</v>
      </c>
      <c r="H78" s="71"/>
      <c r="I78" s="64">
        <v>-13935270.699999999</v>
      </c>
      <c r="J78" s="44">
        <v>1560510.48</v>
      </c>
      <c r="K78" s="32"/>
    </row>
    <row r="79" spans="1:14" ht="13.8">
      <c r="A79" s="27"/>
      <c r="B79" s="45"/>
      <c r="C79" s="73"/>
      <c r="D79" s="73"/>
      <c r="E79" s="47"/>
      <c r="F79" s="30" t="s">
        <v>62</v>
      </c>
      <c r="G79" s="71" t="s">
        <v>52</v>
      </c>
      <c r="H79" s="71"/>
      <c r="I79" s="44">
        <v>104668043.95</v>
      </c>
      <c r="J79" s="44">
        <v>102449888.41</v>
      </c>
      <c r="K79" s="32"/>
    </row>
    <row r="80" spans="1:14" s="4" customFormat="1" ht="13.8">
      <c r="A80" s="27"/>
      <c r="B80" s="45"/>
      <c r="C80" s="73"/>
      <c r="D80" s="73"/>
      <c r="E80" s="47"/>
      <c r="F80" s="30" t="s">
        <v>88</v>
      </c>
      <c r="G80" s="71" t="s">
        <v>53</v>
      </c>
      <c r="H80" s="71"/>
      <c r="I80" s="44">
        <v>0</v>
      </c>
      <c r="J80" s="44">
        <v>0</v>
      </c>
      <c r="K80" s="32"/>
      <c r="L80" s="3"/>
      <c r="M80" s="2"/>
      <c r="N80" s="2"/>
    </row>
    <row r="81" spans="1:14" s="4" customFormat="1" ht="13.8">
      <c r="A81" s="27"/>
      <c r="B81" s="45"/>
      <c r="C81" s="45"/>
      <c r="D81" s="47"/>
      <c r="E81" s="47"/>
      <c r="F81" s="30" t="s">
        <v>87</v>
      </c>
      <c r="G81" s="71" t="s">
        <v>54</v>
      </c>
      <c r="H81" s="71"/>
      <c r="I81" s="44">
        <v>0</v>
      </c>
      <c r="J81" s="44">
        <v>0</v>
      </c>
      <c r="K81" s="32"/>
      <c r="L81" s="3"/>
      <c r="M81" s="2"/>
      <c r="N81" s="2"/>
    </row>
    <row r="82" spans="1:14" s="4" customFormat="1" ht="13.8">
      <c r="A82" s="27"/>
      <c r="B82" s="45"/>
      <c r="C82" s="45"/>
      <c r="D82" s="47"/>
      <c r="E82" s="47"/>
      <c r="F82" s="30" t="s">
        <v>89</v>
      </c>
      <c r="G82" s="71" t="s">
        <v>55</v>
      </c>
      <c r="H82" s="71"/>
      <c r="I82" s="44">
        <v>703989.92</v>
      </c>
      <c r="J82" s="44">
        <v>234193.96</v>
      </c>
      <c r="K82" s="32"/>
      <c r="L82" s="3"/>
      <c r="M82" s="2"/>
      <c r="N82" s="2"/>
    </row>
    <row r="83" spans="1:14" s="4" customFormat="1" ht="8.1" customHeight="1">
      <c r="A83" s="27"/>
      <c r="B83" s="45"/>
      <c r="C83" s="45"/>
      <c r="D83" s="47"/>
      <c r="E83" s="47"/>
      <c r="F83" s="30"/>
      <c r="G83" s="45"/>
      <c r="H83" s="29"/>
      <c r="I83" s="47"/>
      <c r="J83" s="47"/>
      <c r="K83" s="32"/>
      <c r="L83" s="3"/>
      <c r="M83" s="2"/>
      <c r="N83" s="2"/>
    </row>
    <row r="84" spans="1:14" ht="13.8">
      <c r="A84" s="27"/>
      <c r="B84" s="45"/>
      <c r="C84" s="45"/>
      <c r="D84" s="47"/>
      <c r="E84" s="47"/>
      <c r="F84" s="40" t="s">
        <v>136</v>
      </c>
      <c r="G84" s="68" t="s">
        <v>56</v>
      </c>
      <c r="H84" s="68"/>
      <c r="I84" s="49">
        <f>SUM(I86:I87)</f>
        <v>0</v>
      </c>
      <c r="J84" s="49">
        <f>SUM(J86:J87)</f>
        <v>0</v>
      </c>
      <c r="K84" s="32"/>
    </row>
    <row r="85" spans="1:14" ht="8.1" customHeight="1">
      <c r="A85" s="27"/>
      <c r="B85" s="45"/>
      <c r="C85" s="45"/>
      <c r="D85" s="47"/>
      <c r="E85" s="47"/>
      <c r="F85" s="30"/>
      <c r="G85" s="45"/>
      <c r="H85" s="29"/>
      <c r="I85" s="47"/>
      <c r="J85" s="47"/>
      <c r="K85" s="32"/>
    </row>
    <row r="86" spans="1:14" ht="13.8">
      <c r="A86" s="27"/>
      <c r="B86" s="45"/>
      <c r="C86" s="45"/>
      <c r="D86" s="47"/>
      <c r="E86" s="47"/>
      <c r="F86" s="30" t="s">
        <v>61</v>
      </c>
      <c r="G86" s="71" t="s">
        <v>57</v>
      </c>
      <c r="H86" s="71"/>
      <c r="I86" s="44">
        <v>0</v>
      </c>
      <c r="J86" s="44">
        <v>0</v>
      </c>
      <c r="K86" s="32"/>
    </row>
    <row r="87" spans="1:14" ht="13.8">
      <c r="A87" s="27"/>
      <c r="B87" s="45"/>
      <c r="C87" s="45"/>
      <c r="D87" s="47"/>
      <c r="E87" s="47"/>
      <c r="F87" s="30" t="s">
        <v>62</v>
      </c>
      <c r="G87" s="71" t="s">
        <v>58</v>
      </c>
      <c r="H87" s="71"/>
      <c r="I87" s="44">
        <v>0</v>
      </c>
      <c r="J87" s="44">
        <v>0</v>
      </c>
      <c r="K87" s="32"/>
    </row>
    <row r="88" spans="1:14" ht="8.1" customHeight="1">
      <c r="A88" s="27"/>
      <c r="B88" s="45"/>
      <c r="C88" s="45"/>
      <c r="D88" s="47"/>
      <c r="E88" s="47"/>
      <c r="F88" s="30"/>
      <c r="G88" s="45"/>
      <c r="H88" s="56"/>
      <c r="I88" s="47"/>
      <c r="J88" s="47"/>
      <c r="K88" s="32"/>
    </row>
    <row r="89" spans="1:14" ht="13.8">
      <c r="A89" s="27"/>
      <c r="B89" s="45"/>
      <c r="C89" s="45"/>
      <c r="D89" s="47"/>
      <c r="E89" s="47"/>
      <c r="F89" s="40" t="s">
        <v>137</v>
      </c>
      <c r="G89" s="68" t="s">
        <v>59</v>
      </c>
      <c r="H89" s="68"/>
      <c r="I89" s="49">
        <f>I70+I76+I84</f>
        <v>214160925.17000002</v>
      </c>
      <c r="J89" s="49">
        <f>J70+J76+J84</f>
        <v>226968754.84999999</v>
      </c>
      <c r="K89" s="32"/>
    </row>
    <row r="90" spans="1:14" ht="8.1" customHeight="1">
      <c r="A90" s="27"/>
      <c r="B90" s="45"/>
      <c r="C90" s="45"/>
      <c r="D90" s="47"/>
      <c r="E90" s="47"/>
      <c r="F90" s="30"/>
      <c r="G90" s="45"/>
      <c r="H90" s="29"/>
      <c r="I90" s="47"/>
      <c r="J90" s="47"/>
      <c r="K90" s="32"/>
    </row>
    <row r="91" spans="1:14" ht="13.8">
      <c r="A91" s="27"/>
      <c r="B91" s="45"/>
      <c r="C91" s="45"/>
      <c r="D91" s="47"/>
      <c r="E91" s="47"/>
      <c r="F91" s="30" t="s">
        <v>138</v>
      </c>
      <c r="G91" s="68" t="s">
        <v>60</v>
      </c>
      <c r="H91" s="68"/>
      <c r="I91" s="49">
        <f>I66+I89</f>
        <v>223863548.49000001</v>
      </c>
      <c r="J91" s="49">
        <f>J66+J89</f>
        <v>243584340.81999999</v>
      </c>
      <c r="K91" s="32"/>
    </row>
    <row r="92" spans="1:14" ht="8.1" customHeight="1" thickBot="1">
      <c r="A92" s="57"/>
      <c r="B92" s="58"/>
      <c r="C92" s="58"/>
      <c r="D92" s="58"/>
      <c r="E92" s="58"/>
      <c r="F92" s="59"/>
      <c r="G92" s="58"/>
      <c r="H92" s="58"/>
      <c r="I92" s="58"/>
      <c r="J92" s="58"/>
      <c r="K92" s="60"/>
    </row>
    <row r="93" spans="1:14" ht="15" customHeight="1">
      <c r="B93" s="17"/>
      <c r="C93" s="17"/>
      <c r="D93" s="17"/>
      <c r="E93" s="17"/>
      <c r="F93" s="17"/>
      <c r="G93" s="17"/>
      <c r="H93" s="17"/>
      <c r="I93" s="17"/>
      <c r="J93" s="17"/>
    </row>
    <row r="94" spans="1:14">
      <c r="B94" s="8"/>
      <c r="C94" s="69"/>
      <c r="D94" s="69"/>
      <c r="E94" s="9"/>
      <c r="G94" s="70"/>
      <c r="H94" s="70"/>
      <c r="I94" s="9"/>
      <c r="J94" s="9"/>
    </row>
    <row r="95" spans="1:14" ht="12">
      <c r="B95" s="11"/>
      <c r="C95" s="67"/>
      <c r="D95" s="67"/>
      <c r="E95" s="9"/>
      <c r="F95" s="12"/>
      <c r="G95" s="67"/>
      <c r="H95" s="67"/>
      <c r="I95" s="13"/>
      <c r="J95" s="9"/>
    </row>
    <row r="96" spans="1:14" ht="12">
      <c r="B96" s="14"/>
      <c r="C96" s="66"/>
      <c r="D96" s="66"/>
      <c r="E96" s="15"/>
      <c r="F96" s="12"/>
      <c r="G96" s="66"/>
      <c r="H96" s="66"/>
      <c r="I96" s="13"/>
      <c r="J96" s="9"/>
    </row>
    <row r="100" spans="3:10">
      <c r="C100" s="67"/>
      <c r="D100" s="67"/>
      <c r="G100" s="67"/>
      <c r="H100" s="67"/>
    </row>
    <row r="101" spans="3:10">
      <c r="C101" s="66"/>
      <c r="D101" s="66"/>
      <c r="G101" s="66"/>
      <c r="H101" s="66"/>
    </row>
    <row r="102" spans="3:10" ht="13.8">
      <c r="F102" s="16"/>
    </row>
    <row r="103" spans="3:10">
      <c r="I103" s="7"/>
      <c r="J103" s="7"/>
    </row>
  </sheetData>
  <mergeCells count="141">
    <mergeCell ref="I9:K9"/>
    <mergeCell ref="J10:K10"/>
    <mergeCell ref="B12:C12"/>
    <mergeCell ref="G12:H12"/>
    <mergeCell ref="B14:C14"/>
    <mergeCell ref="G14:H14"/>
    <mergeCell ref="A1:K1"/>
    <mergeCell ref="A3:K3"/>
    <mergeCell ref="A4:K4"/>
    <mergeCell ref="A5:K5"/>
    <mergeCell ref="A6:K6"/>
    <mergeCell ref="A9:A10"/>
    <mergeCell ref="B9:C10"/>
    <mergeCell ref="D9:E9"/>
    <mergeCell ref="F9:F10"/>
    <mergeCell ref="G9:H10"/>
    <mergeCell ref="A2:K2"/>
    <mergeCell ref="B16:C16"/>
    <mergeCell ref="G16:H16"/>
    <mergeCell ref="B24:C24"/>
    <mergeCell ref="G26:H26"/>
    <mergeCell ref="B32:C32"/>
    <mergeCell ref="G30:H30"/>
    <mergeCell ref="B17:C17"/>
    <mergeCell ref="B18:C18"/>
    <mergeCell ref="B19:C19"/>
    <mergeCell ref="B20:C20"/>
    <mergeCell ref="B30:C30"/>
    <mergeCell ref="B31:C31"/>
    <mergeCell ref="B21:C21"/>
    <mergeCell ref="B22:C22"/>
    <mergeCell ref="B23:C23"/>
    <mergeCell ref="B25:C25"/>
    <mergeCell ref="B26:C26"/>
    <mergeCell ref="B27:C27"/>
    <mergeCell ref="G27:H27"/>
    <mergeCell ref="G28:H28"/>
    <mergeCell ref="G29:H29"/>
    <mergeCell ref="G31:H31"/>
    <mergeCell ref="G32:H32"/>
    <mergeCell ref="G17:H17"/>
    <mergeCell ref="B38:C38"/>
    <mergeCell ref="G33:H33"/>
    <mergeCell ref="B44:C44"/>
    <mergeCell ref="G34:H34"/>
    <mergeCell ref="B45:C45"/>
    <mergeCell ref="G38:H38"/>
    <mergeCell ref="B35:C35"/>
    <mergeCell ref="B36:C36"/>
    <mergeCell ref="B37:C37"/>
    <mergeCell ref="B39:C39"/>
    <mergeCell ref="B33:C33"/>
    <mergeCell ref="B34:C34"/>
    <mergeCell ref="G35:H35"/>
    <mergeCell ref="B41:C41"/>
    <mergeCell ref="B42:C42"/>
    <mergeCell ref="B43:C43"/>
    <mergeCell ref="G43:H43"/>
    <mergeCell ref="G44:H44"/>
    <mergeCell ref="B40:C40"/>
    <mergeCell ref="G36:H36"/>
    <mergeCell ref="G37:H37"/>
    <mergeCell ref="G39:H39"/>
    <mergeCell ref="G40:H40"/>
    <mergeCell ref="G41:H41"/>
    <mergeCell ref="B48:C48"/>
    <mergeCell ref="G45:H45"/>
    <mergeCell ref="G49:H49"/>
    <mergeCell ref="B54:C54"/>
    <mergeCell ref="G54:H54"/>
    <mergeCell ref="B56:C56"/>
    <mergeCell ref="G56:H56"/>
    <mergeCell ref="B49:C49"/>
    <mergeCell ref="B50:C50"/>
    <mergeCell ref="B51:C51"/>
    <mergeCell ref="B52:C52"/>
    <mergeCell ref="B46:C46"/>
    <mergeCell ref="B47:C47"/>
    <mergeCell ref="G51:H51"/>
    <mergeCell ref="G52:H52"/>
    <mergeCell ref="G46:H46"/>
    <mergeCell ref="G47:H47"/>
    <mergeCell ref="G48:H48"/>
    <mergeCell ref="B60:C60"/>
    <mergeCell ref="G60:H60"/>
    <mergeCell ref="B61:C61"/>
    <mergeCell ref="G61:H61"/>
    <mergeCell ref="B62:C62"/>
    <mergeCell ref="G62:H62"/>
    <mergeCell ref="B57:C57"/>
    <mergeCell ref="G57:H57"/>
    <mergeCell ref="B58:C58"/>
    <mergeCell ref="G58:H58"/>
    <mergeCell ref="B59:C59"/>
    <mergeCell ref="G59:H59"/>
    <mergeCell ref="G72:H72"/>
    <mergeCell ref="C73:D80"/>
    <mergeCell ref="G73:H73"/>
    <mergeCell ref="G74:H74"/>
    <mergeCell ref="G76:H76"/>
    <mergeCell ref="G78:H78"/>
    <mergeCell ref="G79:H79"/>
    <mergeCell ref="B63:C63"/>
    <mergeCell ref="B64:C64"/>
    <mergeCell ref="G64:H64"/>
    <mergeCell ref="B65:C65"/>
    <mergeCell ref="G66:H66"/>
    <mergeCell ref="B67:C67"/>
    <mergeCell ref="B28:C28"/>
    <mergeCell ref="B29:C29"/>
    <mergeCell ref="C96:D96"/>
    <mergeCell ref="G96:H96"/>
    <mergeCell ref="C100:D100"/>
    <mergeCell ref="G100:H100"/>
    <mergeCell ref="C101:D101"/>
    <mergeCell ref="G101:H101"/>
    <mergeCell ref="G89:H89"/>
    <mergeCell ref="G91:H91"/>
    <mergeCell ref="C94:D94"/>
    <mergeCell ref="G94:H94"/>
    <mergeCell ref="C95:D95"/>
    <mergeCell ref="G95:H95"/>
    <mergeCell ref="G80:H80"/>
    <mergeCell ref="G81:H81"/>
    <mergeCell ref="G82:H82"/>
    <mergeCell ref="G84:H84"/>
    <mergeCell ref="G86:H86"/>
    <mergeCell ref="G87:H87"/>
    <mergeCell ref="G68:H68"/>
    <mergeCell ref="B69:C69"/>
    <mergeCell ref="G70:H70"/>
    <mergeCell ref="G50:H50"/>
    <mergeCell ref="G42:H42"/>
    <mergeCell ref="G18:H18"/>
    <mergeCell ref="G19:H19"/>
    <mergeCell ref="G20:H20"/>
    <mergeCell ref="G21:H21"/>
    <mergeCell ref="G22:H22"/>
    <mergeCell ref="G23:H23"/>
    <mergeCell ref="G24:H24"/>
    <mergeCell ref="G25:H25"/>
  </mergeCells>
  <conditionalFormatting sqref="C73:D80">
    <cfRule type="expression" dxfId="1" priority="17">
      <formula>$E$69&lt;&gt;$J$91</formula>
    </cfRule>
    <cfRule type="expression" dxfId="0" priority="18">
      <formula>$D$69&lt;&gt;$I$91</formula>
    </cfRule>
  </conditionalFormatting>
  <printOptions horizontalCentered="1"/>
  <pageMargins left="0.59055118110236227" right="0.19685039370078741" top="0.59055118110236227" bottom="0.19685039370078741" header="0" footer="0"/>
  <pageSetup scale="41" orientation="landscape" horizontalDpi="300" verticalDpi="300" r:id="rId1"/>
  <headerFooter>
    <oddFooter>&amp;CLDF/ 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FF8B1-B3C5-4E87-A4EE-53022D214839}">
  <dimension ref="A1:H34"/>
  <sheetViews>
    <sheetView workbookViewId="0">
      <selection sqref="A1:H34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65" t="s">
        <v>141</v>
      </c>
      <c r="B1" s="365"/>
      <c r="C1" s="365"/>
      <c r="D1" s="365"/>
      <c r="E1" s="365"/>
      <c r="F1" s="365"/>
      <c r="G1" s="365"/>
      <c r="H1" s="365"/>
    </row>
    <row r="2" spans="1:8">
      <c r="A2" s="365" t="s">
        <v>142</v>
      </c>
      <c r="B2" s="365"/>
      <c r="C2" s="365"/>
      <c r="D2" s="365"/>
      <c r="E2" s="365"/>
      <c r="F2" s="365"/>
      <c r="G2" s="365"/>
      <c r="H2" s="365"/>
    </row>
    <row r="3" spans="1:8">
      <c r="A3" s="365" t="s">
        <v>328</v>
      </c>
      <c r="B3" s="365"/>
      <c r="C3" s="365"/>
      <c r="D3" s="365"/>
      <c r="E3" s="365"/>
      <c r="F3" s="365"/>
      <c r="G3" s="365"/>
      <c r="H3" s="365"/>
    </row>
    <row r="4" spans="1:8">
      <c r="A4" s="365" t="s">
        <v>329</v>
      </c>
      <c r="B4" s="365"/>
      <c r="C4" s="365"/>
      <c r="D4" s="365"/>
      <c r="E4" s="365"/>
      <c r="F4" s="365"/>
      <c r="G4" s="365"/>
      <c r="H4" s="365"/>
    </row>
    <row r="5" spans="1:8">
      <c r="A5" s="366" t="s">
        <v>173</v>
      </c>
      <c r="B5" s="366"/>
      <c r="C5" s="366"/>
      <c r="D5" s="366"/>
      <c r="E5" s="366"/>
      <c r="F5" s="366"/>
      <c r="G5" s="366"/>
      <c r="H5" s="366"/>
    </row>
    <row r="6" spans="1:8">
      <c r="A6" s="366" t="s">
        <v>330</v>
      </c>
      <c r="B6" s="366"/>
      <c r="C6" s="366"/>
      <c r="D6" s="366"/>
      <c r="E6" s="366"/>
      <c r="F6" s="366"/>
      <c r="G6" s="366"/>
      <c r="H6" s="366"/>
    </row>
    <row r="7" spans="1:8" ht="15" thickBot="1">
      <c r="A7" s="367" t="s">
        <v>225</v>
      </c>
      <c r="B7" s="367"/>
      <c r="C7" s="368" t="s">
        <v>331</v>
      </c>
      <c r="D7" s="368"/>
      <c r="E7" s="368"/>
      <c r="F7" s="368"/>
      <c r="G7" s="368"/>
      <c r="H7" s="368" t="s">
        <v>332</v>
      </c>
    </row>
    <row r="8" spans="1:8" ht="31.2" thickBot="1">
      <c r="A8" s="369"/>
      <c r="B8" s="369"/>
      <c r="C8" s="370" t="s">
        <v>226</v>
      </c>
      <c r="D8" s="370" t="s">
        <v>333</v>
      </c>
      <c r="E8" s="370" t="s">
        <v>257</v>
      </c>
      <c r="F8" s="370" t="s">
        <v>210</v>
      </c>
      <c r="G8" s="370" t="s">
        <v>227</v>
      </c>
      <c r="H8" s="371"/>
    </row>
    <row r="9" spans="1:8">
      <c r="A9" s="372"/>
      <c r="B9" s="372"/>
      <c r="C9" s="373">
        <v>1</v>
      </c>
      <c r="D9" s="373">
        <v>2</v>
      </c>
      <c r="E9" s="373" t="s">
        <v>334</v>
      </c>
      <c r="F9" s="373">
        <v>4</v>
      </c>
      <c r="G9" s="373">
        <v>5</v>
      </c>
      <c r="H9" s="373" t="s">
        <v>335</v>
      </c>
    </row>
    <row r="10" spans="1:8">
      <c r="A10" s="304"/>
      <c r="B10" s="376"/>
      <c r="C10" s="374"/>
      <c r="D10" s="374"/>
      <c r="E10" s="374"/>
      <c r="F10" s="374"/>
      <c r="G10" s="374"/>
      <c r="H10" s="374"/>
    </row>
    <row r="11" spans="1:8">
      <c r="A11" s="296" t="s">
        <v>391</v>
      </c>
      <c r="B11" s="297"/>
      <c r="C11" s="374">
        <f t="shared" ref="C11:H11" si="0">SUM(C12:C18)</f>
        <v>0</v>
      </c>
      <c r="D11" s="374">
        <f t="shared" si="0"/>
        <v>0</v>
      </c>
      <c r="E11" s="374">
        <f t="shared" si="0"/>
        <v>0</v>
      </c>
      <c r="F11" s="374">
        <f t="shared" si="0"/>
        <v>0</v>
      </c>
      <c r="G11" s="374">
        <f t="shared" si="0"/>
        <v>0</v>
      </c>
      <c r="H11" s="374">
        <f t="shared" si="0"/>
        <v>0</v>
      </c>
    </row>
    <row r="12" spans="1:8">
      <c r="A12" s="304"/>
      <c r="B12" s="376" t="s">
        <v>392</v>
      </c>
      <c r="C12" s="387">
        <v>0</v>
      </c>
      <c r="D12" s="387">
        <v>0</v>
      </c>
      <c r="E12" s="387">
        <f>C12+D12</f>
        <v>0</v>
      </c>
      <c r="F12" s="387">
        <v>0</v>
      </c>
      <c r="G12" s="387">
        <v>0</v>
      </c>
      <c r="H12" s="387">
        <f>E12-F12</f>
        <v>0</v>
      </c>
    </row>
    <row r="13" spans="1:8">
      <c r="A13" s="304"/>
      <c r="B13" s="376" t="s">
        <v>393</v>
      </c>
      <c r="C13" s="387">
        <v>0</v>
      </c>
      <c r="D13" s="387">
        <v>0</v>
      </c>
      <c r="E13" s="387">
        <f t="shared" ref="E13:E18" si="1">C13+D13</f>
        <v>0</v>
      </c>
      <c r="F13" s="387">
        <v>0</v>
      </c>
      <c r="G13" s="387">
        <v>0</v>
      </c>
      <c r="H13" s="387">
        <f t="shared" ref="H13:H18" si="2">E13-F13</f>
        <v>0</v>
      </c>
    </row>
    <row r="14" spans="1:8">
      <c r="A14" s="304"/>
      <c r="B14" s="376" t="s">
        <v>394</v>
      </c>
      <c r="C14" s="387">
        <v>0</v>
      </c>
      <c r="D14" s="387">
        <v>0</v>
      </c>
      <c r="E14" s="387">
        <f t="shared" si="1"/>
        <v>0</v>
      </c>
      <c r="F14" s="387">
        <v>0</v>
      </c>
      <c r="G14" s="387">
        <v>0</v>
      </c>
      <c r="H14" s="387">
        <f t="shared" si="2"/>
        <v>0</v>
      </c>
    </row>
    <row r="15" spans="1:8">
      <c r="A15" s="304"/>
      <c r="B15" s="376" t="s">
        <v>395</v>
      </c>
      <c r="C15" s="387">
        <v>0</v>
      </c>
      <c r="D15" s="387">
        <v>0</v>
      </c>
      <c r="E15" s="387">
        <f t="shared" si="1"/>
        <v>0</v>
      </c>
      <c r="F15" s="387">
        <v>0</v>
      </c>
      <c r="G15" s="387">
        <v>0</v>
      </c>
      <c r="H15" s="387">
        <f t="shared" si="2"/>
        <v>0</v>
      </c>
    </row>
    <row r="16" spans="1:8" ht="20.399999999999999">
      <c r="A16" s="304"/>
      <c r="B16" s="376" t="s">
        <v>396</v>
      </c>
      <c r="C16" s="387">
        <v>0</v>
      </c>
      <c r="D16" s="387">
        <v>0</v>
      </c>
      <c r="E16" s="387">
        <f t="shared" si="1"/>
        <v>0</v>
      </c>
      <c r="F16" s="387">
        <v>0</v>
      </c>
      <c r="G16" s="387">
        <v>0</v>
      </c>
      <c r="H16" s="387">
        <f t="shared" si="2"/>
        <v>0</v>
      </c>
    </row>
    <row r="17" spans="1:8">
      <c r="A17" s="304"/>
      <c r="B17" s="376" t="s">
        <v>397</v>
      </c>
      <c r="C17" s="387">
        <v>0</v>
      </c>
      <c r="D17" s="387">
        <v>0</v>
      </c>
      <c r="E17" s="387">
        <f t="shared" si="1"/>
        <v>0</v>
      </c>
      <c r="F17" s="387">
        <v>0</v>
      </c>
      <c r="G17" s="387">
        <v>0</v>
      </c>
      <c r="H17" s="387">
        <f t="shared" si="2"/>
        <v>0</v>
      </c>
    </row>
    <row r="18" spans="1:8">
      <c r="A18" s="379"/>
      <c r="B18" s="380" t="s">
        <v>398</v>
      </c>
      <c r="C18" s="387">
        <v>0</v>
      </c>
      <c r="D18" s="387">
        <v>0</v>
      </c>
      <c r="E18" s="387">
        <f t="shared" si="1"/>
        <v>0</v>
      </c>
      <c r="F18" s="387">
        <v>0</v>
      </c>
      <c r="G18" s="387">
        <v>0</v>
      </c>
      <c r="H18" s="387">
        <f t="shared" si="2"/>
        <v>0</v>
      </c>
    </row>
    <row r="19" spans="1:8">
      <c r="A19" s="296" t="s">
        <v>399</v>
      </c>
      <c r="B19" s="297"/>
      <c r="C19" s="374">
        <f t="shared" ref="C19:H19" si="3">SUM(C20:C22)</f>
        <v>0</v>
      </c>
      <c r="D19" s="374">
        <f t="shared" si="3"/>
        <v>0</v>
      </c>
      <c r="E19" s="374">
        <f t="shared" si="3"/>
        <v>0</v>
      </c>
      <c r="F19" s="374">
        <f t="shared" si="3"/>
        <v>0</v>
      </c>
      <c r="G19" s="374">
        <f t="shared" si="3"/>
        <v>0</v>
      </c>
      <c r="H19" s="374">
        <f t="shared" si="3"/>
        <v>0</v>
      </c>
    </row>
    <row r="20" spans="1:8">
      <c r="A20" s="304"/>
      <c r="B20" s="376" t="s">
        <v>400</v>
      </c>
      <c r="C20" s="387">
        <v>0</v>
      </c>
      <c r="D20" s="387">
        <v>0</v>
      </c>
      <c r="E20" s="387">
        <f>C20+D20</f>
        <v>0</v>
      </c>
      <c r="F20" s="387">
        <v>0</v>
      </c>
      <c r="G20" s="387">
        <v>0</v>
      </c>
      <c r="H20" s="387">
        <f>E20-F20</f>
        <v>0</v>
      </c>
    </row>
    <row r="21" spans="1:8">
      <c r="A21" s="304"/>
      <c r="B21" s="376" t="s">
        <v>401</v>
      </c>
      <c r="C21" s="387">
        <v>0</v>
      </c>
      <c r="D21" s="387">
        <v>0</v>
      </c>
      <c r="E21" s="387">
        <f t="shared" ref="E21:E22" si="4">C21+D21</f>
        <v>0</v>
      </c>
      <c r="F21" s="387">
        <v>0</v>
      </c>
      <c r="G21" s="387">
        <v>0</v>
      </c>
      <c r="H21" s="387">
        <f t="shared" ref="H21:H22" si="5">E21-F21</f>
        <v>0</v>
      </c>
    </row>
    <row r="22" spans="1:8">
      <c r="A22" s="379"/>
      <c r="B22" s="380" t="s">
        <v>402</v>
      </c>
      <c r="C22" s="387">
        <v>0</v>
      </c>
      <c r="D22" s="387">
        <v>0</v>
      </c>
      <c r="E22" s="387">
        <f t="shared" si="4"/>
        <v>0</v>
      </c>
      <c r="F22" s="387">
        <v>0</v>
      </c>
      <c r="G22" s="387">
        <v>0</v>
      </c>
      <c r="H22" s="387">
        <f t="shared" si="5"/>
        <v>0</v>
      </c>
    </row>
    <row r="23" spans="1:8">
      <c r="A23" s="296" t="s">
        <v>403</v>
      </c>
      <c r="B23" s="297"/>
      <c r="C23" s="374">
        <f t="shared" ref="C23:H23" si="6">SUM(C24:C30)</f>
        <v>0</v>
      </c>
      <c r="D23" s="374">
        <f t="shared" si="6"/>
        <v>0</v>
      </c>
      <c r="E23" s="374">
        <f t="shared" si="6"/>
        <v>0</v>
      </c>
      <c r="F23" s="374">
        <f t="shared" si="6"/>
        <v>0</v>
      </c>
      <c r="G23" s="374">
        <f t="shared" si="6"/>
        <v>0</v>
      </c>
      <c r="H23" s="374">
        <f t="shared" si="6"/>
        <v>0</v>
      </c>
    </row>
    <row r="24" spans="1:8">
      <c r="A24" s="304"/>
      <c r="B24" s="376" t="s">
        <v>404</v>
      </c>
      <c r="C24" s="387">
        <v>0</v>
      </c>
      <c r="D24" s="387">
        <v>0</v>
      </c>
      <c r="E24" s="387">
        <f>C24+D24</f>
        <v>0</v>
      </c>
      <c r="F24" s="387">
        <v>0</v>
      </c>
      <c r="G24" s="387">
        <v>0</v>
      </c>
      <c r="H24" s="387">
        <f>E24-F24</f>
        <v>0</v>
      </c>
    </row>
    <row r="25" spans="1:8">
      <c r="A25" s="304"/>
      <c r="B25" s="376" t="s">
        <v>405</v>
      </c>
      <c r="C25" s="387">
        <v>0</v>
      </c>
      <c r="D25" s="387">
        <v>0</v>
      </c>
      <c r="E25" s="387">
        <f t="shared" ref="E25:E30" si="7">C25+D25</f>
        <v>0</v>
      </c>
      <c r="F25" s="387">
        <v>0</v>
      </c>
      <c r="G25" s="387">
        <v>0</v>
      </c>
      <c r="H25" s="387">
        <f t="shared" ref="H25:H30" si="8">E25-F25</f>
        <v>0</v>
      </c>
    </row>
    <row r="26" spans="1:8">
      <c r="A26" s="304"/>
      <c r="B26" s="376" t="s">
        <v>406</v>
      </c>
      <c r="C26" s="387">
        <v>0</v>
      </c>
      <c r="D26" s="387">
        <v>0</v>
      </c>
      <c r="E26" s="387">
        <f t="shared" si="7"/>
        <v>0</v>
      </c>
      <c r="F26" s="387">
        <v>0</v>
      </c>
      <c r="G26" s="387">
        <v>0</v>
      </c>
      <c r="H26" s="387">
        <f t="shared" si="8"/>
        <v>0</v>
      </c>
    </row>
    <row r="27" spans="1:8">
      <c r="A27" s="304"/>
      <c r="B27" s="376" t="s">
        <v>407</v>
      </c>
      <c r="C27" s="387">
        <v>0</v>
      </c>
      <c r="D27" s="387">
        <v>0</v>
      </c>
      <c r="E27" s="387">
        <f t="shared" si="7"/>
        <v>0</v>
      </c>
      <c r="F27" s="387">
        <v>0</v>
      </c>
      <c r="G27" s="387">
        <v>0</v>
      </c>
      <c r="H27" s="387">
        <f t="shared" si="8"/>
        <v>0</v>
      </c>
    </row>
    <row r="28" spans="1:8">
      <c r="A28" s="304"/>
      <c r="B28" s="376" t="s">
        <v>408</v>
      </c>
      <c r="C28" s="387">
        <v>0</v>
      </c>
      <c r="D28" s="387">
        <v>0</v>
      </c>
      <c r="E28" s="387">
        <f t="shared" si="7"/>
        <v>0</v>
      </c>
      <c r="F28" s="387">
        <v>0</v>
      </c>
      <c r="G28" s="387">
        <v>0</v>
      </c>
      <c r="H28" s="387">
        <f t="shared" si="8"/>
        <v>0</v>
      </c>
    </row>
    <row r="29" spans="1:8">
      <c r="A29" s="304"/>
      <c r="B29" s="376" t="s">
        <v>409</v>
      </c>
      <c r="C29" s="387">
        <v>0</v>
      </c>
      <c r="D29" s="387">
        <v>0</v>
      </c>
      <c r="E29" s="387">
        <f t="shared" si="7"/>
        <v>0</v>
      </c>
      <c r="F29" s="387">
        <v>0</v>
      </c>
      <c r="G29" s="387">
        <v>0</v>
      </c>
      <c r="H29" s="387">
        <f t="shared" si="8"/>
        <v>0</v>
      </c>
    </row>
    <row r="30" spans="1:8">
      <c r="A30" s="304"/>
      <c r="B30" s="376" t="s">
        <v>410</v>
      </c>
      <c r="C30" s="387">
        <v>0</v>
      </c>
      <c r="D30" s="387">
        <v>0</v>
      </c>
      <c r="E30" s="387">
        <f t="shared" si="7"/>
        <v>0</v>
      </c>
      <c r="F30" s="387">
        <v>0</v>
      </c>
      <c r="G30" s="387">
        <v>0</v>
      </c>
      <c r="H30" s="387">
        <f t="shared" si="8"/>
        <v>0</v>
      </c>
    </row>
    <row r="31" spans="1:8">
      <c r="A31" s="304"/>
      <c r="B31" s="376"/>
      <c r="C31" s="374"/>
      <c r="D31" s="374"/>
      <c r="E31" s="374"/>
      <c r="F31" s="374"/>
      <c r="G31" s="374"/>
      <c r="H31" s="374"/>
    </row>
    <row r="32" spans="1:8">
      <c r="A32" s="304"/>
      <c r="B32" s="376"/>
      <c r="C32" s="374"/>
      <c r="D32" s="374"/>
      <c r="E32" s="374"/>
      <c r="F32" s="374"/>
      <c r="G32" s="374"/>
      <c r="H32" s="374"/>
    </row>
    <row r="33" spans="1:8">
      <c r="A33" s="304"/>
      <c r="B33" s="376"/>
      <c r="C33" s="374"/>
      <c r="D33" s="374"/>
      <c r="E33" s="374"/>
      <c r="F33" s="374"/>
      <c r="G33" s="374"/>
      <c r="H33" s="374"/>
    </row>
    <row r="34" spans="1:8">
      <c r="A34" s="381"/>
      <c r="B34" s="382" t="s">
        <v>411</v>
      </c>
      <c r="C34" s="383">
        <f>+C11+C19+C23</f>
        <v>0</v>
      </c>
      <c r="D34" s="383">
        <f t="shared" ref="D34:H34" si="9">+D11+D19+D23</f>
        <v>0</v>
      </c>
      <c r="E34" s="383">
        <f t="shared" si="9"/>
        <v>0</v>
      </c>
      <c r="F34" s="383">
        <f t="shared" si="9"/>
        <v>0</v>
      </c>
      <c r="G34" s="383">
        <f t="shared" si="9"/>
        <v>0</v>
      </c>
      <c r="H34" s="383">
        <f t="shared" si="9"/>
        <v>0</v>
      </c>
    </row>
  </sheetData>
  <mergeCells count="12">
    <mergeCell ref="A7:B9"/>
    <mergeCell ref="C7:G7"/>
    <mergeCell ref="H7:H8"/>
    <mergeCell ref="A11:B11"/>
    <mergeCell ref="A19:B19"/>
    <mergeCell ref="A23:B23"/>
    <mergeCell ref="A1:H1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E1A80-CC72-41DE-8BBD-4AF17F257BF9}">
  <dimension ref="A1:H39"/>
  <sheetViews>
    <sheetView workbookViewId="0">
      <selection sqref="A1:H39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65" t="s">
        <v>141</v>
      </c>
      <c r="B1" s="365"/>
      <c r="C1" s="365"/>
      <c r="D1" s="365"/>
      <c r="E1" s="365"/>
      <c r="F1" s="365"/>
      <c r="G1" s="365"/>
      <c r="H1" s="365"/>
    </row>
    <row r="2" spans="1:8">
      <c r="A2" s="365" t="s">
        <v>142</v>
      </c>
      <c r="B2" s="365"/>
      <c r="C2" s="365"/>
      <c r="D2" s="365"/>
      <c r="E2" s="365"/>
      <c r="F2" s="365"/>
      <c r="G2" s="365"/>
      <c r="H2" s="365"/>
    </row>
    <row r="3" spans="1:8">
      <c r="A3" s="365" t="s">
        <v>412</v>
      </c>
      <c r="B3" s="365"/>
      <c r="C3" s="365"/>
      <c r="D3" s="365"/>
      <c r="E3" s="365"/>
      <c r="F3" s="365"/>
      <c r="G3" s="365"/>
      <c r="H3" s="365"/>
    </row>
    <row r="4" spans="1:8">
      <c r="A4" s="365" t="s">
        <v>329</v>
      </c>
      <c r="B4" s="365"/>
      <c r="C4" s="365"/>
      <c r="D4" s="365"/>
      <c r="E4" s="365"/>
      <c r="F4" s="365"/>
      <c r="G4" s="365"/>
      <c r="H4" s="365"/>
    </row>
    <row r="5" spans="1:8">
      <c r="A5" s="366" t="s">
        <v>173</v>
      </c>
      <c r="B5" s="366"/>
      <c r="C5" s="366"/>
      <c r="D5" s="366"/>
      <c r="E5" s="366"/>
      <c r="F5" s="366"/>
      <c r="G5" s="366"/>
      <c r="H5" s="366"/>
    </row>
    <row r="6" spans="1:8">
      <c r="A6" s="385" t="s">
        <v>330</v>
      </c>
      <c r="B6" s="385"/>
      <c r="C6" s="385"/>
      <c r="D6" s="385"/>
      <c r="E6" s="385"/>
      <c r="F6" s="385"/>
      <c r="G6" s="385"/>
      <c r="H6" s="385"/>
    </row>
    <row r="7" spans="1:8" ht="15" thickBot="1">
      <c r="A7" s="367" t="s">
        <v>225</v>
      </c>
      <c r="B7" s="367"/>
      <c r="C7" s="368" t="s">
        <v>331</v>
      </c>
      <c r="D7" s="368"/>
      <c r="E7" s="368"/>
      <c r="F7" s="368"/>
      <c r="G7" s="368"/>
      <c r="H7" s="368" t="s">
        <v>332</v>
      </c>
    </row>
    <row r="8" spans="1:8" ht="31.2" thickBot="1">
      <c r="A8" s="369"/>
      <c r="B8" s="369"/>
      <c r="C8" s="370" t="s">
        <v>226</v>
      </c>
      <c r="D8" s="370" t="s">
        <v>333</v>
      </c>
      <c r="E8" s="370" t="s">
        <v>257</v>
      </c>
      <c r="F8" s="370" t="s">
        <v>210</v>
      </c>
      <c r="G8" s="370" t="s">
        <v>227</v>
      </c>
      <c r="H8" s="371"/>
    </row>
    <row r="9" spans="1:8">
      <c r="A9" s="372"/>
      <c r="B9" s="372"/>
      <c r="C9" s="373">
        <v>1</v>
      </c>
      <c r="D9" s="373">
        <v>2</v>
      </c>
      <c r="E9" s="373" t="s">
        <v>334</v>
      </c>
      <c r="F9" s="373">
        <v>4</v>
      </c>
      <c r="G9" s="373">
        <v>5</v>
      </c>
      <c r="H9" s="373" t="s">
        <v>335</v>
      </c>
    </row>
    <row r="10" spans="1:8">
      <c r="A10" s="296" t="s">
        <v>413</v>
      </c>
      <c r="B10" s="297"/>
      <c r="C10" s="374">
        <f>+C11+C19+C29+'[2]EAPED E COG (2)'!C11+'[2]EAPED E COG (2)'!C21+'[2]EAPED E COG (2)'!C31+'[2]EAPED E COG (3)'!C11+'[2]EAPED E COG (3)'!C19+'[2]EAPED E COG (3)'!C23</f>
        <v>0</v>
      </c>
      <c r="D10" s="374">
        <f>+D11+D19+D29+'[2]EAPED E COG (2)'!D11+'[2]EAPED E COG (2)'!D21+'[2]EAPED E COG (2)'!D31+'[2]EAPED E COG (3)'!D11+'[2]EAPED E COG (3)'!D19+'[2]EAPED E COG (3)'!D23</f>
        <v>220000</v>
      </c>
      <c r="E10" s="374">
        <f>+E11+E19+E29+'[2]EAPED E COG (2)'!E11+'[2]EAPED E COG (2)'!E21+'[2]EAPED E COG (2)'!E31+'[2]EAPED E COG (3)'!E11+'[2]EAPED E COG (3)'!E19+'[2]EAPED E COG (3)'!E23</f>
        <v>220000</v>
      </c>
      <c r="F10" s="374">
        <f>+F11+F19+F29+'[2]EAPED E COG (2)'!F11+'[2]EAPED E COG (2)'!F21+'[2]EAPED E COG (2)'!F31+'[2]EAPED E COG (3)'!F11+'[2]EAPED E COG (3)'!F19+'[2]EAPED E COG (3)'!F23</f>
        <v>220000</v>
      </c>
      <c r="G10" s="374">
        <f>+G11+G19+G29+'[2]EAPED E COG (2)'!G11+'[2]EAPED E COG (2)'!G21+'[2]EAPED E COG (2)'!G31+'[2]EAPED E COG (3)'!G11+'[2]EAPED E COG (3)'!G19+'[2]EAPED E COG (3)'!G23</f>
        <v>110000</v>
      </c>
      <c r="H10" s="374">
        <f>+H11+H19+H29+'[2]EAPED E COG (2)'!H11+'[2]EAPED E COG (2)'!H21+'[2]EAPED E COG (2)'!H31+'[2]EAPED E COG (3)'!H11+'[2]EAPED E COG (3)'!H19+'[2]EAPED E COG (3)'!H23</f>
        <v>0</v>
      </c>
    </row>
    <row r="11" spans="1:8">
      <c r="A11" s="296" t="s">
        <v>337</v>
      </c>
      <c r="B11" s="297"/>
      <c r="C11" s="374">
        <f t="shared" ref="C11:H11" si="0">SUM(C12:C18)</f>
        <v>0</v>
      </c>
      <c r="D11" s="374">
        <f t="shared" si="0"/>
        <v>0</v>
      </c>
      <c r="E11" s="374">
        <f t="shared" si="0"/>
        <v>0</v>
      </c>
      <c r="F11" s="374">
        <f t="shared" si="0"/>
        <v>0</v>
      </c>
      <c r="G11" s="374">
        <f t="shared" si="0"/>
        <v>0</v>
      </c>
      <c r="H11" s="374">
        <f t="shared" si="0"/>
        <v>0</v>
      </c>
    </row>
    <row r="12" spans="1:8">
      <c r="A12" s="304"/>
      <c r="B12" s="376" t="s">
        <v>338</v>
      </c>
      <c r="C12" s="387">
        <v>0</v>
      </c>
      <c r="D12" s="387">
        <v>0</v>
      </c>
      <c r="E12" s="387">
        <f>C12+D12</f>
        <v>0</v>
      </c>
      <c r="F12" s="387">
        <v>0</v>
      </c>
      <c r="G12" s="387">
        <v>0</v>
      </c>
      <c r="H12" s="387">
        <f>E12-F12</f>
        <v>0</v>
      </c>
    </row>
    <row r="13" spans="1:8">
      <c r="A13" s="304"/>
      <c r="B13" s="376" t="s">
        <v>339</v>
      </c>
      <c r="C13" s="387">
        <v>0</v>
      </c>
      <c r="D13" s="387">
        <v>0</v>
      </c>
      <c r="E13" s="387">
        <f t="shared" ref="E13:E18" si="1">C13+D13</f>
        <v>0</v>
      </c>
      <c r="F13" s="387">
        <v>0</v>
      </c>
      <c r="G13" s="387">
        <v>0</v>
      </c>
      <c r="H13" s="387">
        <f t="shared" ref="H13:H18" si="2">E13-F13</f>
        <v>0</v>
      </c>
    </row>
    <row r="14" spans="1:8">
      <c r="A14" s="304"/>
      <c r="B14" s="376" t="s">
        <v>340</v>
      </c>
      <c r="C14" s="387">
        <v>0</v>
      </c>
      <c r="D14" s="387">
        <v>0</v>
      </c>
      <c r="E14" s="387">
        <f t="shared" si="1"/>
        <v>0</v>
      </c>
      <c r="F14" s="387">
        <v>0</v>
      </c>
      <c r="G14" s="387">
        <v>0</v>
      </c>
      <c r="H14" s="387">
        <f t="shared" si="2"/>
        <v>0</v>
      </c>
    </row>
    <row r="15" spans="1:8">
      <c r="A15" s="304"/>
      <c r="B15" s="376" t="s">
        <v>341</v>
      </c>
      <c r="C15" s="387">
        <v>0</v>
      </c>
      <c r="D15" s="387">
        <v>0</v>
      </c>
      <c r="E15" s="387">
        <f t="shared" si="1"/>
        <v>0</v>
      </c>
      <c r="F15" s="387">
        <v>0</v>
      </c>
      <c r="G15" s="387">
        <v>0</v>
      </c>
      <c r="H15" s="387">
        <f t="shared" si="2"/>
        <v>0</v>
      </c>
    </row>
    <row r="16" spans="1:8">
      <c r="A16" s="304"/>
      <c r="B16" s="376" t="s">
        <v>342</v>
      </c>
      <c r="C16" s="387">
        <v>0</v>
      </c>
      <c r="D16" s="387">
        <v>0</v>
      </c>
      <c r="E16" s="387">
        <f t="shared" si="1"/>
        <v>0</v>
      </c>
      <c r="F16" s="387">
        <v>0</v>
      </c>
      <c r="G16" s="387">
        <v>0</v>
      </c>
      <c r="H16" s="387">
        <f t="shared" si="2"/>
        <v>0</v>
      </c>
    </row>
    <row r="17" spans="1:8">
      <c r="A17" s="304"/>
      <c r="B17" s="376" t="s">
        <v>343</v>
      </c>
      <c r="C17" s="387">
        <v>0</v>
      </c>
      <c r="D17" s="387">
        <v>0</v>
      </c>
      <c r="E17" s="387">
        <f t="shared" si="1"/>
        <v>0</v>
      </c>
      <c r="F17" s="387">
        <v>0</v>
      </c>
      <c r="G17" s="387">
        <v>0</v>
      </c>
      <c r="H17" s="387">
        <f t="shared" si="2"/>
        <v>0</v>
      </c>
    </row>
    <row r="18" spans="1:8">
      <c r="A18" s="304"/>
      <c r="B18" s="376" t="s">
        <v>344</v>
      </c>
      <c r="C18" s="387">
        <v>0</v>
      </c>
      <c r="D18" s="387">
        <v>0</v>
      </c>
      <c r="E18" s="387">
        <f t="shared" si="1"/>
        <v>0</v>
      </c>
      <c r="F18" s="387">
        <v>0</v>
      </c>
      <c r="G18" s="387">
        <v>0</v>
      </c>
      <c r="H18" s="387">
        <f t="shared" si="2"/>
        <v>0</v>
      </c>
    </row>
    <row r="19" spans="1:8">
      <c r="A19" s="296" t="s">
        <v>345</v>
      </c>
      <c r="B19" s="297"/>
      <c r="C19" s="374">
        <f t="shared" ref="C19:H19" si="3">SUM(C20:C28)</f>
        <v>0</v>
      </c>
      <c r="D19" s="374">
        <f t="shared" si="3"/>
        <v>0</v>
      </c>
      <c r="E19" s="374">
        <f t="shared" si="3"/>
        <v>0</v>
      </c>
      <c r="F19" s="374">
        <f t="shared" si="3"/>
        <v>0</v>
      </c>
      <c r="G19" s="374">
        <f t="shared" si="3"/>
        <v>0</v>
      </c>
      <c r="H19" s="374">
        <f t="shared" si="3"/>
        <v>0</v>
      </c>
    </row>
    <row r="20" spans="1:8" ht="20.399999999999999">
      <c r="A20" s="304"/>
      <c r="B20" s="376" t="s">
        <v>346</v>
      </c>
      <c r="C20" s="387">
        <v>0</v>
      </c>
      <c r="D20" s="387">
        <v>0</v>
      </c>
      <c r="E20" s="387">
        <f>C20+D20</f>
        <v>0</v>
      </c>
      <c r="F20" s="387">
        <v>0</v>
      </c>
      <c r="G20" s="387">
        <v>0</v>
      </c>
      <c r="H20" s="387">
        <f>E20-F20</f>
        <v>0</v>
      </c>
    </row>
    <row r="21" spans="1:8">
      <c r="A21" s="304"/>
      <c r="B21" s="376" t="s">
        <v>347</v>
      </c>
      <c r="C21" s="387">
        <v>0</v>
      </c>
      <c r="D21" s="387">
        <v>0</v>
      </c>
      <c r="E21" s="387">
        <f t="shared" ref="E21:E28" si="4">C21+D21</f>
        <v>0</v>
      </c>
      <c r="F21" s="387">
        <v>0</v>
      </c>
      <c r="G21" s="387">
        <v>0</v>
      </c>
      <c r="H21" s="387">
        <f t="shared" ref="H21:H28" si="5">E21-F21</f>
        <v>0</v>
      </c>
    </row>
    <row r="22" spans="1:8">
      <c r="A22" s="304"/>
      <c r="B22" s="376" t="s">
        <v>348</v>
      </c>
      <c r="C22" s="387">
        <v>0</v>
      </c>
      <c r="D22" s="387">
        <v>0</v>
      </c>
      <c r="E22" s="387">
        <f t="shared" si="4"/>
        <v>0</v>
      </c>
      <c r="F22" s="387">
        <v>0</v>
      </c>
      <c r="G22" s="387">
        <v>0</v>
      </c>
      <c r="H22" s="387">
        <f t="shared" si="5"/>
        <v>0</v>
      </c>
    </row>
    <row r="23" spans="1:8">
      <c r="A23" s="304"/>
      <c r="B23" s="376" t="s">
        <v>349</v>
      </c>
      <c r="C23" s="387">
        <v>0</v>
      </c>
      <c r="D23" s="387">
        <v>0</v>
      </c>
      <c r="E23" s="387">
        <f t="shared" si="4"/>
        <v>0</v>
      </c>
      <c r="F23" s="387">
        <v>0</v>
      </c>
      <c r="G23" s="387">
        <v>0</v>
      </c>
      <c r="H23" s="387">
        <f t="shared" si="5"/>
        <v>0</v>
      </c>
    </row>
    <row r="24" spans="1:8">
      <c r="A24" s="304"/>
      <c r="B24" s="376" t="s">
        <v>350</v>
      </c>
      <c r="C24" s="387">
        <v>0</v>
      </c>
      <c r="D24" s="387">
        <v>0</v>
      </c>
      <c r="E24" s="387">
        <f t="shared" si="4"/>
        <v>0</v>
      </c>
      <c r="F24" s="387">
        <v>0</v>
      </c>
      <c r="G24" s="387">
        <v>0</v>
      </c>
      <c r="H24" s="387">
        <f t="shared" si="5"/>
        <v>0</v>
      </c>
    </row>
    <row r="25" spans="1:8">
      <c r="A25" s="304"/>
      <c r="B25" s="376" t="s">
        <v>351</v>
      </c>
      <c r="C25" s="387">
        <v>0</v>
      </c>
      <c r="D25" s="387">
        <v>0</v>
      </c>
      <c r="E25" s="387">
        <f t="shared" si="4"/>
        <v>0</v>
      </c>
      <c r="F25" s="387">
        <v>0</v>
      </c>
      <c r="G25" s="387">
        <v>0</v>
      </c>
      <c r="H25" s="387">
        <f t="shared" si="5"/>
        <v>0</v>
      </c>
    </row>
    <row r="26" spans="1:8">
      <c r="A26" s="304"/>
      <c r="B26" s="376" t="s">
        <v>352</v>
      </c>
      <c r="C26" s="387">
        <v>0</v>
      </c>
      <c r="D26" s="387">
        <v>0</v>
      </c>
      <c r="E26" s="387">
        <f t="shared" si="4"/>
        <v>0</v>
      </c>
      <c r="F26" s="387">
        <v>0</v>
      </c>
      <c r="G26" s="387">
        <v>0</v>
      </c>
      <c r="H26" s="387">
        <f t="shared" si="5"/>
        <v>0</v>
      </c>
    </row>
    <row r="27" spans="1:8">
      <c r="A27" s="304"/>
      <c r="B27" s="376" t="s">
        <v>353</v>
      </c>
      <c r="C27" s="387">
        <v>0</v>
      </c>
      <c r="D27" s="387">
        <v>0</v>
      </c>
      <c r="E27" s="387">
        <f t="shared" si="4"/>
        <v>0</v>
      </c>
      <c r="F27" s="387">
        <v>0</v>
      </c>
      <c r="G27" s="387">
        <v>0</v>
      </c>
      <c r="H27" s="387">
        <f t="shared" si="5"/>
        <v>0</v>
      </c>
    </row>
    <row r="28" spans="1:8">
      <c r="A28" s="304"/>
      <c r="B28" s="376" t="s">
        <v>354</v>
      </c>
      <c r="C28" s="387">
        <v>0</v>
      </c>
      <c r="D28" s="387">
        <v>0</v>
      </c>
      <c r="E28" s="387">
        <f t="shared" si="4"/>
        <v>0</v>
      </c>
      <c r="F28" s="387">
        <v>0</v>
      </c>
      <c r="G28" s="387">
        <v>0</v>
      </c>
      <c r="H28" s="387">
        <f t="shared" si="5"/>
        <v>0</v>
      </c>
    </row>
    <row r="29" spans="1:8">
      <c r="A29" s="296" t="s">
        <v>355</v>
      </c>
      <c r="B29" s="297"/>
      <c r="C29" s="374">
        <f t="shared" ref="C29:H29" si="6">SUM(C30:C38)</f>
        <v>0</v>
      </c>
      <c r="D29" s="374">
        <f t="shared" si="6"/>
        <v>0</v>
      </c>
      <c r="E29" s="374">
        <f t="shared" si="6"/>
        <v>0</v>
      </c>
      <c r="F29" s="374">
        <f t="shared" si="6"/>
        <v>0</v>
      </c>
      <c r="G29" s="374">
        <f t="shared" si="6"/>
        <v>0</v>
      </c>
      <c r="H29" s="374">
        <f t="shared" si="6"/>
        <v>0</v>
      </c>
    </row>
    <row r="30" spans="1:8">
      <c r="A30" s="304"/>
      <c r="B30" s="376" t="s">
        <v>356</v>
      </c>
      <c r="C30" s="387">
        <v>0</v>
      </c>
      <c r="D30" s="387">
        <v>0</v>
      </c>
      <c r="E30" s="387">
        <f>C30+D30</f>
        <v>0</v>
      </c>
      <c r="F30" s="387">
        <v>0</v>
      </c>
      <c r="G30" s="387">
        <v>0</v>
      </c>
      <c r="H30" s="387">
        <f>E30-F30</f>
        <v>0</v>
      </c>
    </row>
    <row r="31" spans="1:8">
      <c r="A31" s="304"/>
      <c r="B31" s="376" t="s">
        <v>357</v>
      </c>
      <c r="C31" s="387">
        <v>0</v>
      </c>
      <c r="D31" s="387">
        <v>0</v>
      </c>
      <c r="E31" s="387">
        <f t="shared" ref="E31:E38" si="7">C31+D31</f>
        <v>0</v>
      </c>
      <c r="F31" s="387">
        <v>0</v>
      </c>
      <c r="G31" s="387">
        <v>0</v>
      </c>
      <c r="H31" s="387">
        <f t="shared" ref="H31:H38" si="8">E31-F31</f>
        <v>0</v>
      </c>
    </row>
    <row r="32" spans="1:8">
      <c r="A32" s="304"/>
      <c r="B32" s="376" t="s">
        <v>358</v>
      </c>
      <c r="C32" s="387">
        <v>0</v>
      </c>
      <c r="D32" s="387">
        <v>0</v>
      </c>
      <c r="E32" s="387">
        <f t="shared" si="7"/>
        <v>0</v>
      </c>
      <c r="F32" s="387">
        <v>0</v>
      </c>
      <c r="G32" s="387">
        <v>0</v>
      </c>
      <c r="H32" s="387">
        <f t="shared" si="8"/>
        <v>0</v>
      </c>
    </row>
    <row r="33" spans="1:8">
      <c r="A33" s="304"/>
      <c r="B33" s="376" t="s">
        <v>359</v>
      </c>
      <c r="C33" s="387">
        <v>0</v>
      </c>
      <c r="D33" s="387">
        <v>0</v>
      </c>
      <c r="E33" s="387">
        <f t="shared" si="7"/>
        <v>0</v>
      </c>
      <c r="F33" s="387">
        <v>0</v>
      </c>
      <c r="G33" s="387">
        <v>0</v>
      </c>
      <c r="H33" s="387">
        <f t="shared" si="8"/>
        <v>0</v>
      </c>
    </row>
    <row r="34" spans="1:8">
      <c r="A34" s="304"/>
      <c r="B34" s="376" t="s">
        <v>360</v>
      </c>
      <c r="C34" s="387">
        <v>0</v>
      </c>
      <c r="D34" s="387">
        <v>0</v>
      </c>
      <c r="E34" s="387">
        <f t="shared" si="7"/>
        <v>0</v>
      </c>
      <c r="F34" s="387">
        <v>0</v>
      </c>
      <c r="G34" s="387">
        <v>0</v>
      </c>
      <c r="H34" s="387">
        <f t="shared" si="8"/>
        <v>0</v>
      </c>
    </row>
    <row r="35" spans="1:8">
      <c r="A35" s="304"/>
      <c r="B35" s="376" t="s">
        <v>361</v>
      </c>
      <c r="C35" s="387">
        <v>0</v>
      </c>
      <c r="D35" s="387">
        <v>0</v>
      </c>
      <c r="E35" s="387">
        <f t="shared" si="7"/>
        <v>0</v>
      </c>
      <c r="F35" s="387">
        <v>0</v>
      </c>
      <c r="G35" s="387">
        <v>0</v>
      </c>
      <c r="H35" s="387">
        <f t="shared" si="8"/>
        <v>0</v>
      </c>
    </row>
    <row r="36" spans="1:8">
      <c r="A36" s="304"/>
      <c r="B36" s="376" t="s">
        <v>362</v>
      </c>
      <c r="C36" s="387">
        <v>0</v>
      </c>
      <c r="D36" s="387">
        <v>0</v>
      </c>
      <c r="E36" s="387">
        <f t="shared" si="7"/>
        <v>0</v>
      </c>
      <c r="F36" s="387">
        <v>0</v>
      </c>
      <c r="G36" s="387">
        <v>0</v>
      </c>
      <c r="H36" s="387">
        <f t="shared" si="8"/>
        <v>0</v>
      </c>
    </row>
    <row r="37" spans="1:8">
      <c r="A37" s="304"/>
      <c r="B37" s="376" t="s">
        <v>363</v>
      </c>
      <c r="C37" s="387">
        <v>0</v>
      </c>
      <c r="D37" s="387">
        <v>0</v>
      </c>
      <c r="E37" s="387">
        <f t="shared" si="7"/>
        <v>0</v>
      </c>
      <c r="F37" s="387">
        <v>0</v>
      </c>
      <c r="G37" s="387">
        <v>0</v>
      </c>
      <c r="H37" s="387">
        <f t="shared" si="8"/>
        <v>0</v>
      </c>
    </row>
    <row r="38" spans="1:8">
      <c r="A38" s="379"/>
      <c r="B38" s="380" t="s">
        <v>364</v>
      </c>
      <c r="C38" s="387">
        <v>0</v>
      </c>
      <c r="D38" s="387">
        <v>0</v>
      </c>
      <c r="E38" s="387">
        <f t="shared" si="7"/>
        <v>0</v>
      </c>
      <c r="F38" s="387">
        <v>0</v>
      </c>
      <c r="G38" s="387">
        <v>0</v>
      </c>
      <c r="H38" s="387">
        <f t="shared" si="8"/>
        <v>0</v>
      </c>
    </row>
    <row r="39" spans="1:8">
      <c r="A39" s="381"/>
      <c r="B39" s="382" t="s">
        <v>414</v>
      </c>
      <c r="C39" s="383">
        <f>+C29+C19+C11</f>
        <v>0</v>
      </c>
      <c r="D39" s="383">
        <f t="shared" ref="D39:H39" si="9">+D29+D19+D11</f>
        <v>0</v>
      </c>
      <c r="E39" s="383">
        <f t="shared" si="9"/>
        <v>0</v>
      </c>
      <c r="F39" s="383">
        <f t="shared" si="9"/>
        <v>0</v>
      </c>
      <c r="G39" s="383">
        <f t="shared" si="9"/>
        <v>0</v>
      </c>
      <c r="H39" s="383">
        <f t="shared" si="9"/>
        <v>0</v>
      </c>
    </row>
  </sheetData>
  <mergeCells count="13">
    <mergeCell ref="A29:B29"/>
    <mergeCell ref="A7:B9"/>
    <mergeCell ref="C7:G7"/>
    <mergeCell ref="H7:H8"/>
    <mergeCell ref="A10:B10"/>
    <mergeCell ref="A11:B11"/>
    <mergeCell ref="A19:B19"/>
    <mergeCell ref="A1:H1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6902-A9F2-4A83-8DEE-41DFE6E6D602}">
  <dimension ref="A1:H36"/>
  <sheetViews>
    <sheetView workbookViewId="0">
      <selection sqref="A1:H36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65" t="s">
        <v>141</v>
      </c>
      <c r="B1" s="365"/>
      <c r="C1" s="365"/>
      <c r="D1" s="365"/>
      <c r="E1" s="365"/>
      <c r="F1" s="365"/>
      <c r="G1" s="365"/>
      <c r="H1" s="365"/>
    </row>
    <row r="2" spans="1:8">
      <c r="A2" s="365" t="s">
        <v>142</v>
      </c>
      <c r="B2" s="365"/>
      <c r="C2" s="365"/>
      <c r="D2" s="365"/>
      <c r="E2" s="365"/>
      <c r="F2" s="365"/>
      <c r="G2" s="365"/>
      <c r="H2" s="365"/>
    </row>
    <row r="3" spans="1:8">
      <c r="A3" s="365" t="s">
        <v>412</v>
      </c>
      <c r="B3" s="365"/>
      <c r="C3" s="365"/>
      <c r="D3" s="365"/>
      <c r="E3" s="365"/>
      <c r="F3" s="365"/>
      <c r="G3" s="365"/>
      <c r="H3" s="365"/>
    </row>
    <row r="4" spans="1:8">
      <c r="A4" s="365" t="s">
        <v>329</v>
      </c>
      <c r="B4" s="365"/>
      <c r="C4" s="365"/>
      <c r="D4" s="365"/>
      <c r="E4" s="365"/>
      <c r="F4" s="365"/>
      <c r="G4" s="365"/>
      <c r="H4" s="365"/>
    </row>
    <row r="5" spans="1:8">
      <c r="A5" s="366" t="s">
        <v>173</v>
      </c>
      <c r="B5" s="366"/>
      <c r="C5" s="366"/>
      <c r="D5" s="366"/>
      <c r="E5" s="366"/>
      <c r="F5" s="366"/>
      <c r="G5" s="366"/>
      <c r="H5" s="366"/>
    </row>
    <row r="6" spans="1:8">
      <c r="A6" s="385" t="s">
        <v>330</v>
      </c>
      <c r="B6" s="385"/>
      <c r="C6" s="385"/>
      <c r="D6" s="385"/>
      <c r="E6" s="385"/>
      <c r="F6" s="385"/>
      <c r="G6" s="385"/>
      <c r="H6" s="385"/>
    </row>
    <row r="7" spans="1:8" ht="15" thickBot="1">
      <c r="A7" s="367" t="s">
        <v>225</v>
      </c>
      <c r="B7" s="367"/>
      <c r="C7" s="368" t="s">
        <v>331</v>
      </c>
      <c r="D7" s="368"/>
      <c r="E7" s="368"/>
      <c r="F7" s="368"/>
      <c r="G7" s="368"/>
      <c r="H7" s="368" t="s">
        <v>332</v>
      </c>
    </row>
    <row r="8" spans="1:8" ht="31.2" thickBot="1">
      <c r="A8" s="369"/>
      <c r="B8" s="369"/>
      <c r="C8" s="370" t="s">
        <v>226</v>
      </c>
      <c r="D8" s="370" t="s">
        <v>333</v>
      </c>
      <c r="E8" s="370" t="s">
        <v>257</v>
      </c>
      <c r="F8" s="370" t="s">
        <v>210</v>
      </c>
      <c r="G8" s="370" t="s">
        <v>227</v>
      </c>
      <c r="H8" s="371"/>
    </row>
    <row r="9" spans="1:8">
      <c r="A9" s="372"/>
      <c r="B9" s="372"/>
      <c r="C9" s="373">
        <v>1</v>
      </c>
      <c r="D9" s="373">
        <v>2</v>
      </c>
      <c r="E9" s="373" t="s">
        <v>334</v>
      </c>
      <c r="F9" s="373">
        <v>4</v>
      </c>
      <c r="G9" s="373">
        <v>5</v>
      </c>
      <c r="H9" s="373" t="s">
        <v>335</v>
      </c>
    </row>
    <row r="10" spans="1:8">
      <c r="A10" s="304"/>
      <c r="B10" s="376"/>
      <c r="C10" s="374"/>
      <c r="D10" s="386"/>
      <c r="E10" s="374"/>
      <c r="F10" s="374"/>
      <c r="G10" s="374"/>
      <c r="H10" s="374"/>
    </row>
    <row r="11" spans="1:8">
      <c r="A11" s="296" t="s">
        <v>366</v>
      </c>
      <c r="B11" s="297"/>
      <c r="C11" s="374">
        <f t="shared" ref="C11:H11" si="0">SUM(C12:C20)</f>
        <v>0</v>
      </c>
      <c r="D11" s="374">
        <f t="shared" si="0"/>
        <v>220000</v>
      </c>
      <c r="E11" s="374">
        <f t="shared" si="0"/>
        <v>220000</v>
      </c>
      <c r="F11" s="374">
        <f t="shared" si="0"/>
        <v>220000</v>
      </c>
      <c r="G11" s="374">
        <f t="shared" si="0"/>
        <v>110000</v>
      </c>
      <c r="H11" s="374">
        <f t="shared" si="0"/>
        <v>0</v>
      </c>
    </row>
    <row r="12" spans="1:8">
      <c r="A12" s="304"/>
      <c r="B12" s="376" t="s">
        <v>367</v>
      </c>
      <c r="C12" s="387">
        <v>0</v>
      </c>
      <c r="D12" s="387">
        <v>0</v>
      </c>
      <c r="E12" s="387">
        <f>C12+D12</f>
        <v>0</v>
      </c>
      <c r="F12" s="387">
        <v>0</v>
      </c>
      <c r="G12" s="387">
        <v>0</v>
      </c>
      <c r="H12" s="387">
        <f>E12-F12</f>
        <v>0</v>
      </c>
    </row>
    <row r="13" spans="1:8">
      <c r="A13" s="304"/>
      <c r="B13" s="376" t="s">
        <v>368</v>
      </c>
      <c r="C13" s="387">
        <v>0</v>
      </c>
      <c r="D13" s="387">
        <v>0</v>
      </c>
      <c r="E13" s="387">
        <f t="shared" ref="E13:E20" si="1">C13+D13</f>
        <v>0</v>
      </c>
      <c r="F13" s="387">
        <v>0</v>
      </c>
      <c r="G13" s="387">
        <v>0</v>
      </c>
      <c r="H13" s="387">
        <f t="shared" ref="H13:H20" si="2">E13-F13</f>
        <v>0</v>
      </c>
    </row>
    <row r="14" spans="1:8">
      <c r="A14" s="304"/>
      <c r="B14" s="376" t="s">
        <v>369</v>
      </c>
      <c r="C14" s="387">
        <v>0</v>
      </c>
      <c r="D14" s="387">
        <v>0</v>
      </c>
      <c r="E14" s="387">
        <f t="shared" si="1"/>
        <v>0</v>
      </c>
      <c r="F14" s="387">
        <v>0</v>
      </c>
      <c r="G14" s="387">
        <v>0</v>
      </c>
      <c r="H14" s="387">
        <f t="shared" si="2"/>
        <v>0</v>
      </c>
    </row>
    <row r="15" spans="1:8">
      <c r="A15" s="304"/>
      <c r="B15" s="376" t="s">
        <v>370</v>
      </c>
      <c r="C15" s="387">
        <v>0</v>
      </c>
      <c r="D15" s="387">
        <v>220000</v>
      </c>
      <c r="E15" s="387">
        <f t="shared" si="1"/>
        <v>220000</v>
      </c>
      <c r="F15" s="387">
        <v>220000</v>
      </c>
      <c r="G15" s="387">
        <v>110000</v>
      </c>
      <c r="H15" s="387">
        <f t="shared" si="2"/>
        <v>0</v>
      </c>
    </row>
    <row r="16" spans="1:8">
      <c r="A16" s="304"/>
      <c r="B16" s="376" t="s">
        <v>371</v>
      </c>
      <c r="C16" s="387">
        <v>0</v>
      </c>
      <c r="D16" s="387">
        <v>0</v>
      </c>
      <c r="E16" s="387">
        <f t="shared" si="1"/>
        <v>0</v>
      </c>
      <c r="F16" s="387">
        <v>0</v>
      </c>
      <c r="G16" s="387">
        <v>0</v>
      </c>
      <c r="H16" s="387">
        <f t="shared" si="2"/>
        <v>0</v>
      </c>
    </row>
    <row r="17" spans="1:8">
      <c r="A17" s="304"/>
      <c r="B17" s="376" t="s">
        <v>372</v>
      </c>
      <c r="C17" s="387">
        <v>0</v>
      </c>
      <c r="D17" s="387">
        <v>0</v>
      </c>
      <c r="E17" s="387">
        <f t="shared" si="1"/>
        <v>0</v>
      </c>
      <c r="F17" s="387">
        <v>0</v>
      </c>
      <c r="G17" s="387">
        <v>0</v>
      </c>
      <c r="H17" s="387">
        <f t="shared" si="2"/>
        <v>0</v>
      </c>
    </row>
    <row r="18" spans="1:8">
      <c r="A18" s="304"/>
      <c r="B18" s="376" t="s">
        <v>373</v>
      </c>
      <c r="C18" s="387">
        <v>0</v>
      </c>
      <c r="D18" s="387">
        <v>0</v>
      </c>
      <c r="E18" s="387">
        <f t="shared" si="1"/>
        <v>0</v>
      </c>
      <c r="F18" s="387">
        <v>0</v>
      </c>
      <c r="G18" s="387">
        <v>0</v>
      </c>
      <c r="H18" s="387">
        <f t="shared" si="2"/>
        <v>0</v>
      </c>
    </row>
    <row r="19" spans="1:8">
      <c r="A19" s="304"/>
      <c r="B19" s="376" t="s">
        <v>374</v>
      </c>
      <c r="C19" s="387">
        <v>0</v>
      </c>
      <c r="D19" s="387">
        <v>0</v>
      </c>
      <c r="E19" s="387">
        <f t="shared" si="1"/>
        <v>0</v>
      </c>
      <c r="F19" s="387">
        <v>0</v>
      </c>
      <c r="G19" s="387">
        <v>0</v>
      </c>
      <c r="H19" s="387">
        <f t="shared" si="2"/>
        <v>0</v>
      </c>
    </row>
    <row r="20" spans="1:8">
      <c r="A20" s="379"/>
      <c r="B20" s="380" t="s">
        <v>375</v>
      </c>
      <c r="C20" s="387">
        <v>0</v>
      </c>
      <c r="D20" s="387">
        <v>0</v>
      </c>
      <c r="E20" s="387">
        <f t="shared" si="1"/>
        <v>0</v>
      </c>
      <c r="F20" s="387">
        <v>0</v>
      </c>
      <c r="G20" s="387">
        <v>0</v>
      </c>
      <c r="H20" s="387">
        <f t="shared" si="2"/>
        <v>0</v>
      </c>
    </row>
    <row r="21" spans="1:8">
      <c r="A21" s="296" t="s">
        <v>376</v>
      </c>
      <c r="B21" s="297"/>
      <c r="C21" s="374">
        <f t="shared" ref="C21:H21" si="3">SUM(C22:C30)</f>
        <v>0</v>
      </c>
      <c r="D21" s="374">
        <f t="shared" si="3"/>
        <v>0</v>
      </c>
      <c r="E21" s="374">
        <f t="shared" si="3"/>
        <v>0</v>
      </c>
      <c r="F21" s="374">
        <f t="shared" si="3"/>
        <v>0</v>
      </c>
      <c r="G21" s="374">
        <f t="shared" si="3"/>
        <v>0</v>
      </c>
      <c r="H21" s="374">
        <f t="shared" si="3"/>
        <v>0</v>
      </c>
    </row>
    <row r="22" spans="1:8">
      <c r="A22" s="304"/>
      <c r="B22" s="376" t="s">
        <v>377</v>
      </c>
      <c r="C22" s="387">
        <v>0</v>
      </c>
      <c r="D22" s="387">
        <v>0</v>
      </c>
      <c r="E22" s="387">
        <f>C22+D22</f>
        <v>0</v>
      </c>
      <c r="F22" s="387">
        <v>0</v>
      </c>
      <c r="G22" s="387">
        <v>0</v>
      </c>
      <c r="H22" s="387">
        <f>E22-F22</f>
        <v>0</v>
      </c>
    </row>
    <row r="23" spans="1:8">
      <c r="A23" s="304"/>
      <c r="B23" s="376" t="s">
        <v>378</v>
      </c>
      <c r="C23" s="387">
        <v>0</v>
      </c>
      <c r="D23" s="387">
        <v>0</v>
      </c>
      <c r="E23" s="387">
        <f t="shared" ref="E23:E30" si="4">C23+D23</f>
        <v>0</v>
      </c>
      <c r="F23" s="387">
        <v>0</v>
      </c>
      <c r="G23" s="387">
        <v>0</v>
      </c>
      <c r="H23" s="387">
        <f t="shared" ref="H23:H30" si="5">E23-F23</f>
        <v>0</v>
      </c>
    </row>
    <row r="24" spans="1:8">
      <c r="A24" s="304"/>
      <c r="B24" s="376" t="s">
        <v>379</v>
      </c>
      <c r="C24" s="387">
        <v>0</v>
      </c>
      <c r="D24" s="387">
        <v>0</v>
      </c>
      <c r="E24" s="387">
        <f t="shared" si="4"/>
        <v>0</v>
      </c>
      <c r="F24" s="387">
        <v>0</v>
      </c>
      <c r="G24" s="387">
        <v>0</v>
      </c>
      <c r="H24" s="387">
        <f t="shared" si="5"/>
        <v>0</v>
      </c>
    </row>
    <row r="25" spans="1:8">
      <c r="A25" s="304"/>
      <c r="B25" s="376" t="s">
        <v>380</v>
      </c>
      <c r="C25" s="387">
        <v>0</v>
      </c>
      <c r="D25" s="387">
        <v>0</v>
      </c>
      <c r="E25" s="387">
        <f t="shared" si="4"/>
        <v>0</v>
      </c>
      <c r="F25" s="387">
        <v>0</v>
      </c>
      <c r="G25" s="387">
        <v>0</v>
      </c>
      <c r="H25" s="387">
        <f t="shared" si="5"/>
        <v>0</v>
      </c>
    </row>
    <row r="26" spans="1:8">
      <c r="A26" s="304"/>
      <c r="B26" s="376" t="s">
        <v>381</v>
      </c>
      <c r="C26" s="387">
        <v>0</v>
      </c>
      <c r="D26" s="387">
        <v>0</v>
      </c>
      <c r="E26" s="387">
        <f t="shared" si="4"/>
        <v>0</v>
      </c>
      <c r="F26" s="387">
        <v>0</v>
      </c>
      <c r="G26" s="387">
        <v>0</v>
      </c>
      <c r="H26" s="387">
        <f t="shared" si="5"/>
        <v>0</v>
      </c>
    </row>
    <row r="27" spans="1:8">
      <c r="A27" s="304"/>
      <c r="B27" s="376" t="s">
        <v>382</v>
      </c>
      <c r="C27" s="387">
        <v>0</v>
      </c>
      <c r="D27" s="387">
        <v>0</v>
      </c>
      <c r="E27" s="387">
        <f t="shared" si="4"/>
        <v>0</v>
      </c>
      <c r="F27" s="387">
        <v>0</v>
      </c>
      <c r="G27" s="387">
        <v>0</v>
      </c>
      <c r="H27" s="387">
        <f t="shared" si="5"/>
        <v>0</v>
      </c>
    </row>
    <row r="28" spans="1:8">
      <c r="A28" s="304"/>
      <c r="B28" s="376" t="s">
        <v>383</v>
      </c>
      <c r="C28" s="387">
        <v>0</v>
      </c>
      <c r="D28" s="387">
        <v>0</v>
      </c>
      <c r="E28" s="387">
        <f t="shared" si="4"/>
        <v>0</v>
      </c>
      <c r="F28" s="387">
        <v>0</v>
      </c>
      <c r="G28" s="387">
        <v>0</v>
      </c>
      <c r="H28" s="387">
        <f t="shared" si="5"/>
        <v>0</v>
      </c>
    </row>
    <row r="29" spans="1:8">
      <c r="A29" s="304"/>
      <c r="B29" s="376" t="s">
        <v>384</v>
      </c>
      <c r="C29" s="387">
        <v>0</v>
      </c>
      <c r="D29" s="387">
        <v>0</v>
      </c>
      <c r="E29" s="387">
        <f t="shared" si="4"/>
        <v>0</v>
      </c>
      <c r="F29" s="387">
        <v>0</v>
      </c>
      <c r="G29" s="387">
        <v>0</v>
      </c>
      <c r="H29" s="387">
        <f t="shared" si="5"/>
        <v>0</v>
      </c>
    </row>
    <row r="30" spans="1:8">
      <c r="A30" s="379"/>
      <c r="B30" s="380" t="s">
        <v>385</v>
      </c>
      <c r="C30" s="387">
        <v>0</v>
      </c>
      <c r="D30" s="387">
        <v>0</v>
      </c>
      <c r="E30" s="387">
        <f t="shared" si="4"/>
        <v>0</v>
      </c>
      <c r="F30" s="387">
        <v>0</v>
      </c>
      <c r="G30" s="387">
        <v>0</v>
      </c>
      <c r="H30" s="387">
        <f t="shared" si="5"/>
        <v>0</v>
      </c>
    </row>
    <row r="31" spans="1:8">
      <c r="A31" s="296" t="s">
        <v>386</v>
      </c>
      <c r="B31" s="297"/>
      <c r="C31" s="374">
        <f t="shared" ref="C31:H31" si="6">SUM(C32:C34)</f>
        <v>0</v>
      </c>
      <c r="D31" s="374">
        <f t="shared" si="6"/>
        <v>0</v>
      </c>
      <c r="E31" s="374">
        <f t="shared" si="6"/>
        <v>0</v>
      </c>
      <c r="F31" s="374">
        <f t="shared" si="6"/>
        <v>0</v>
      </c>
      <c r="G31" s="374">
        <f t="shared" si="6"/>
        <v>0</v>
      </c>
      <c r="H31" s="374">
        <f t="shared" si="6"/>
        <v>0</v>
      </c>
    </row>
    <row r="32" spans="1:8">
      <c r="A32" s="304"/>
      <c r="B32" s="376" t="s">
        <v>387</v>
      </c>
      <c r="C32" s="387">
        <v>0</v>
      </c>
      <c r="D32" s="387">
        <v>0</v>
      </c>
      <c r="E32" s="387">
        <f>C32+D32</f>
        <v>0</v>
      </c>
      <c r="F32" s="387">
        <v>0</v>
      </c>
      <c r="G32" s="387">
        <v>0</v>
      </c>
      <c r="H32" s="387">
        <f>E32-F32</f>
        <v>0</v>
      </c>
    </row>
    <row r="33" spans="1:8">
      <c r="A33" s="304"/>
      <c r="B33" s="376" t="s">
        <v>388</v>
      </c>
      <c r="C33" s="387">
        <v>0</v>
      </c>
      <c r="D33" s="387">
        <v>0</v>
      </c>
      <c r="E33" s="387">
        <f t="shared" ref="E33:E34" si="7">C33+D33</f>
        <v>0</v>
      </c>
      <c r="F33" s="387">
        <v>0</v>
      </c>
      <c r="G33" s="387">
        <v>0</v>
      </c>
      <c r="H33" s="387">
        <f t="shared" ref="H33:H34" si="8">E33-F33</f>
        <v>0</v>
      </c>
    </row>
    <row r="34" spans="1:8">
      <c r="A34" s="304"/>
      <c r="B34" s="376" t="s">
        <v>389</v>
      </c>
      <c r="C34" s="387">
        <v>0</v>
      </c>
      <c r="D34" s="387">
        <v>0</v>
      </c>
      <c r="E34" s="387">
        <f t="shared" si="7"/>
        <v>0</v>
      </c>
      <c r="F34" s="387">
        <v>0</v>
      </c>
      <c r="G34" s="387">
        <v>0</v>
      </c>
      <c r="H34" s="387">
        <f t="shared" si="8"/>
        <v>0</v>
      </c>
    </row>
    <row r="35" spans="1:8">
      <c r="A35" s="304"/>
      <c r="B35" s="376"/>
      <c r="C35" s="374"/>
      <c r="D35" s="386"/>
      <c r="E35" s="374"/>
      <c r="F35" s="374"/>
      <c r="G35" s="374"/>
      <c r="H35" s="374"/>
    </row>
    <row r="36" spans="1:8">
      <c r="A36" s="381"/>
      <c r="B36" s="382" t="s">
        <v>415</v>
      </c>
      <c r="C36" s="383">
        <f>+C11+C21+C31</f>
        <v>0</v>
      </c>
      <c r="D36" s="383">
        <f t="shared" ref="D36:H36" si="9">+D11+D21+D31</f>
        <v>220000</v>
      </c>
      <c r="E36" s="383">
        <f t="shared" si="9"/>
        <v>220000</v>
      </c>
      <c r="F36" s="383">
        <f t="shared" si="9"/>
        <v>220000</v>
      </c>
      <c r="G36" s="383">
        <f t="shared" si="9"/>
        <v>110000</v>
      </c>
      <c r="H36" s="383">
        <f t="shared" si="9"/>
        <v>0</v>
      </c>
    </row>
  </sheetData>
  <mergeCells count="12">
    <mergeCell ref="A7:B9"/>
    <mergeCell ref="C7:G7"/>
    <mergeCell ref="H7:H8"/>
    <mergeCell ref="A11:B11"/>
    <mergeCell ref="A21:B21"/>
    <mergeCell ref="A31:B31"/>
    <mergeCell ref="A1:H1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02C5-12A9-49F5-9A89-CA864E1699DA}">
  <dimension ref="A1:H34"/>
  <sheetViews>
    <sheetView workbookViewId="0">
      <selection sqref="A1:H34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65" t="s">
        <v>141</v>
      </c>
      <c r="B1" s="365"/>
      <c r="C1" s="365"/>
      <c r="D1" s="365"/>
      <c r="E1" s="365"/>
      <c r="F1" s="365"/>
      <c r="G1" s="365"/>
      <c r="H1" s="365"/>
    </row>
    <row r="2" spans="1:8">
      <c r="A2" s="365" t="s">
        <v>142</v>
      </c>
      <c r="B2" s="365"/>
      <c r="C2" s="365"/>
      <c r="D2" s="365"/>
      <c r="E2" s="365"/>
      <c r="F2" s="365"/>
      <c r="G2" s="365"/>
      <c r="H2" s="365"/>
    </row>
    <row r="3" spans="1:8">
      <c r="A3" s="365" t="s">
        <v>412</v>
      </c>
      <c r="B3" s="365"/>
      <c r="C3" s="365"/>
      <c r="D3" s="365"/>
      <c r="E3" s="365"/>
      <c r="F3" s="365"/>
      <c r="G3" s="365"/>
      <c r="H3" s="365"/>
    </row>
    <row r="4" spans="1:8">
      <c r="A4" s="365" t="s">
        <v>329</v>
      </c>
      <c r="B4" s="365"/>
      <c r="C4" s="365"/>
      <c r="D4" s="365"/>
      <c r="E4" s="365"/>
      <c r="F4" s="365"/>
      <c r="G4" s="365"/>
      <c r="H4" s="365"/>
    </row>
    <row r="5" spans="1:8">
      <c r="A5" s="366" t="s">
        <v>173</v>
      </c>
      <c r="B5" s="366"/>
      <c r="C5" s="366"/>
      <c r="D5" s="366"/>
      <c r="E5" s="366"/>
      <c r="F5" s="366"/>
      <c r="G5" s="366"/>
      <c r="H5" s="366"/>
    </row>
    <row r="6" spans="1:8">
      <c r="A6" s="385" t="s">
        <v>330</v>
      </c>
      <c r="B6" s="385"/>
      <c r="C6" s="385"/>
      <c r="D6" s="385"/>
      <c r="E6" s="385"/>
      <c r="F6" s="385"/>
      <c r="G6" s="385"/>
      <c r="H6" s="385"/>
    </row>
    <row r="7" spans="1:8" ht="15" thickBot="1">
      <c r="A7" s="367" t="s">
        <v>225</v>
      </c>
      <c r="B7" s="367"/>
      <c r="C7" s="368" t="s">
        <v>331</v>
      </c>
      <c r="D7" s="368"/>
      <c r="E7" s="368"/>
      <c r="F7" s="368"/>
      <c r="G7" s="368"/>
      <c r="H7" s="368" t="s">
        <v>332</v>
      </c>
    </row>
    <row r="8" spans="1:8" ht="31.2" thickBot="1">
      <c r="A8" s="369"/>
      <c r="B8" s="369"/>
      <c r="C8" s="370" t="s">
        <v>226</v>
      </c>
      <c r="D8" s="370" t="s">
        <v>333</v>
      </c>
      <c r="E8" s="370" t="s">
        <v>257</v>
      </c>
      <c r="F8" s="370" t="s">
        <v>210</v>
      </c>
      <c r="G8" s="370" t="s">
        <v>227</v>
      </c>
      <c r="H8" s="371"/>
    </row>
    <row r="9" spans="1:8">
      <c r="A9" s="372"/>
      <c r="B9" s="372"/>
      <c r="C9" s="373">
        <v>1</v>
      </c>
      <c r="D9" s="373">
        <v>2</v>
      </c>
      <c r="E9" s="373" t="s">
        <v>334</v>
      </c>
      <c r="F9" s="373">
        <v>4</v>
      </c>
      <c r="G9" s="373">
        <v>5</v>
      </c>
      <c r="H9" s="373" t="s">
        <v>335</v>
      </c>
    </row>
    <row r="10" spans="1:8">
      <c r="A10" s="304"/>
      <c r="B10" s="376"/>
      <c r="C10" s="374"/>
      <c r="D10" s="374"/>
      <c r="E10" s="374"/>
      <c r="F10" s="374"/>
      <c r="G10" s="374"/>
      <c r="H10" s="374"/>
    </row>
    <row r="11" spans="1:8">
      <c r="A11" s="296" t="s">
        <v>391</v>
      </c>
      <c r="B11" s="297"/>
      <c r="C11" s="374">
        <f t="shared" ref="C11:H11" si="0">SUM(C12:C18)</f>
        <v>0</v>
      </c>
      <c r="D11" s="374">
        <f t="shared" si="0"/>
        <v>0</v>
      </c>
      <c r="E11" s="374">
        <f t="shared" si="0"/>
        <v>0</v>
      </c>
      <c r="F11" s="374">
        <f t="shared" si="0"/>
        <v>0</v>
      </c>
      <c r="G11" s="374">
        <f t="shared" si="0"/>
        <v>0</v>
      </c>
      <c r="H11" s="374">
        <f t="shared" si="0"/>
        <v>0</v>
      </c>
    </row>
    <row r="12" spans="1:8">
      <c r="A12" s="304"/>
      <c r="B12" s="376" t="s">
        <v>392</v>
      </c>
      <c r="C12" s="387">
        <v>0</v>
      </c>
      <c r="D12" s="387">
        <v>0</v>
      </c>
      <c r="E12" s="387">
        <f>C12+D12</f>
        <v>0</v>
      </c>
      <c r="F12" s="387">
        <v>0</v>
      </c>
      <c r="G12" s="387">
        <v>0</v>
      </c>
      <c r="H12" s="387">
        <f>E12-F12</f>
        <v>0</v>
      </c>
    </row>
    <row r="13" spans="1:8">
      <c r="A13" s="304"/>
      <c r="B13" s="376" t="s">
        <v>393</v>
      </c>
      <c r="C13" s="387">
        <v>0</v>
      </c>
      <c r="D13" s="387">
        <v>0</v>
      </c>
      <c r="E13" s="387">
        <f t="shared" ref="E13:E18" si="1">C13+D13</f>
        <v>0</v>
      </c>
      <c r="F13" s="387">
        <v>0</v>
      </c>
      <c r="G13" s="387">
        <v>0</v>
      </c>
      <c r="H13" s="387">
        <f t="shared" ref="H13:H18" si="2">E13-F13</f>
        <v>0</v>
      </c>
    </row>
    <row r="14" spans="1:8">
      <c r="A14" s="304"/>
      <c r="B14" s="376" t="s">
        <v>394</v>
      </c>
      <c r="C14" s="387">
        <v>0</v>
      </c>
      <c r="D14" s="387">
        <v>0</v>
      </c>
      <c r="E14" s="387">
        <f t="shared" si="1"/>
        <v>0</v>
      </c>
      <c r="F14" s="387">
        <v>0</v>
      </c>
      <c r="G14" s="387">
        <v>0</v>
      </c>
      <c r="H14" s="387">
        <f t="shared" si="2"/>
        <v>0</v>
      </c>
    </row>
    <row r="15" spans="1:8">
      <c r="A15" s="304"/>
      <c r="B15" s="376" t="s">
        <v>395</v>
      </c>
      <c r="C15" s="387">
        <v>0</v>
      </c>
      <c r="D15" s="387">
        <v>0</v>
      </c>
      <c r="E15" s="387">
        <f t="shared" si="1"/>
        <v>0</v>
      </c>
      <c r="F15" s="387">
        <v>0</v>
      </c>
      <c r="G15" s="387">
        <v>0</v>
      </c>
      <c r="H15" s="387">
        <f t="shared" si="2"/>
        <v>0</v>
      </c>
    </row>
    <row r="16" spans="1:8" ht="20.399999999999999">
      <c r="A16" s="304"/>
      <c r="B16" s="376" t="s">
        <v>396</v>
      </c>
      <c r="C16" s="387">
        <v>0</v>
      </c>
      <c r="D16" s="387">
        <v>0</v>
      </c>
      <c r="E16" s="387">
        <f t="shared" si="1"/>
        <v>0</v>
      </c>
      <c r="F16" s="387">
        <v>0</v>
      </c>
      <c r="G16" s="387">
        <v>0</v>
      </c>
      <c r="H16" s="387">
        <f t="shared" si="2"/>
        <v>0</v>
      </c>
    </row>
    <row r="17" spans="1:8">
      <c r="A17" s="304"/>
      <c r="B17" s="376" t="s">
        <v>397</v>
      </c>
      <c r="C17" s="387">
        <v>0</v>
      </c>
      <c r="D17" s="387">
        <v>0</v>
      </c>
      <c r="E17" s="387">
        <f t="shared" si="1"/>
        <v>0</v>
      </c>
      <c r="F17" s="387">
        <v>0</v>
      </c>
      <c r="G17" s="387">
        <v>0</v>
      </c>
      <c r="H17" s="387">
        <f t="shared" si="2"/>
        <v>0</v>
      </c>
    </row>
    <row r="18" spans="1:8">
      <c r="A18" s="379"/>
      <c r="B18" s="380" t="s">
        <v>398</v>
      </c>
      <c r="C18" s="387">
        <v>0</v>
      </c>
      <c r="D18" s="387">
        <v>0</v>
      </c>
      <c r="E18" s="387">
        <f t="shared" si="1"/>
        <v>0</v>
      </c>
      <c r="F18" s="387">
        <v>0</v>
      </c>
      <c r="G18" s="387">
        <v>0</v>
      </c>
      <c r="H18" s="387">
        <f t="shared" si="2"/>
        <v>0</v>
      </c>
    </row>
    <row r="19" spans="1:8">
      <c r="A19" s="296" t="s">
        <v>399</v>
      </c>
      <c r="B19" s="297"/>
      <c r="C19" s="374">
        <f t="shared" ref="C19:H19" si="3">SUM(C20:C22)</f>
        <v>0</v>
      </c>
      <c r="D19" s="374">
        <f t="shared" si="3"/>
        <v>0</v>
      </c>
      <c r="E19" s="374">
        <f t="shared" si="3"/>
        <v>0</v>
      </c>
      <c r="F19" s="374">
        <f t="shared" si="3"/>
        <v>0</v>
      </c>
      <c r="G19" s="374">
        <f t="shared" si="3"/>
        <v>0</v>
      </c>
      <c r="H19" s="374">
        <f t="shared" si="3"/>
        <v>0</v>
      </c>
    </row>
    <row r="20" spans="1:8">
      <c r="A20" s="304"/>
      <c r="B20" s="376" t="s">
        <v>400</v>
      </c>
      <c r="C20" s="387">
        <v>0</v>
      </c>
      <c r="D20" s="387">
        <v>0</v>
      </c>
      <c r="E20" s="387">
        <f>C20+D20</f>
        <v>0</v>
      </c>
      <c r="F20" s="387">
        <v>0</v>
      </c>
      <c r="G20" s="387">
        <v>0</v>
      </c>
      <c r="H20" s="387">
        <f>E20-F20</f>
        <v>0</v>
      </c>
    </row>
    <row r="21" spans="1:8">
      <c r="A21" s="304"/>
      <c r="B21" s="376" t="s">
        <v>401</v>
      </c>
      <c r="C21" s="387">
        <v>0</v>
      </c>
      <c r="D21" s="387">
        <v>0</v>
      </c>
      <c r="E21" s="387">
        <f t="shared" ref="E21:E22" si="4">C21+D21</f>
        <v>0</v>
      </c>
      <c r="F21" s="387">
        <v>0</v>
      </c>
      <c r="G21" s="387">
        <v>0</v>
      </c>
      <c r="H21" s="387">
        <f t="shared" ref="H21:H22" si="5">E21-F21</f>
        <v>0</v>
      </c>
    </row>
    <row r="22" spans="1:8">
      <c r="A22" s="379"/>
      <c r="B22" s="380" t="s">
        <v>402</v>
      </c>
      <c r="C22" s="387">
        <v>0</v>
      </c>
      <c r="D22" s="387">
        <v>0</v>
      </c>
      <c r="E22" s="387">
        <f t="shared" si="4"/>
        <v>0</v>
      </c>
      <c r="F22" s="387">
        <v>0</v>
      </c>
      <c r="G22" s="387">
        <v>0</v>
      </c>
      <c r="H22" s="387">
        <f t="shared" si="5"/>
        <v>0</v>
      </c>
    </row>
    <row r="23" spans="1:8">
      <c r="A23" s="296" t="s">
        <v>403</v>
      </c>
      <c r="B23" s="297"/>
      <c r="C23" s="374">
        <f t="shared" ref="C23:H23" si="6">SUM(C24:C30)</f>
        <v>0</v>
      </c>
      <c r="D23" s="374">
        <f t="shared" si="6"/>
        <v>0</v>
      </c>
      <c r="E23" s="374">
        <f t="shared" si="6"/>
        <v>0</v>
      </c>
      <c r="F23" s="374">
        <f t="shared" si="6"/>
        <v>0</v>
      </c>
      <c r="G23" s="374">
        <f t="shared" si="6"/>
        <v>0</v>
      </c>
      <c r="H23" s="374">
        <f t="shared" si="6"/>
        <v>0</v>
      </c>
    </row>
    <row r="24" spans="1:8">
      <c r="A24" s="304"/>
      <c r="B24" s="376" t="s">
        <v>404</v>
      </c>
      <c r="C24" s="387">
        <v>0</v>
      </c>
      <c r="D24" s="387">
        <v>0</v>
      </c>
      <c r="E24" s="387">
        <f>C24+D24</f>
        <v>0</v>
      </c>
      <c r="F24" s="387">
        <v>0</v>
      </c>
      <c r="G24" s="387">
        <v>0</v>
      </c>
      <c r="H24" s="387">
        <f>E24-F24</f>
        <v>0</v>
      </c>
    </row>
    <row r="25" spans="1:8">
      <c r="A25" s="304"/>
      <c r="B25" s="376" t="s">
        <v>405</v>
      </c>
      <c r="C25" s="387">
        <v>0</v>
      </c>
      <c r="D25" s="387">
        <v>0</v>
      </c>
      <c r="E25" s="387">
        <f t="shared" ref="E25:E30" si="7">C25+D25</f>
        <v>0</v>
      </c>
      <c r="F25" s="387">
        <v>0</v>
      </c>
      <c r="G25" s="387">
        <v>0</v>
      </c>
      <c r="H25" s="387">
        <f t="shared" ref="H25:H30" si="8">E25-F25</f>
        <v>0</v>
      </c>
    </row>
    <row r="26" spans="1:8">
      <c r="A26" s="304"/>
      <c r="B26" s="376" t="s">
        <v>406</v>
      </c>
      <c r="C26" s="387">
        <v>0</v>
      </c>
      <c r="D26" s="387">
        <v>0</v>
      </c>
      <c r="E26" s="387">
        <f t="shared" si="7"/>
        <v>0</v>
      </c>
      <c r="F26" s="387">
        <v>0</v>
      </c>
      <c r="G26" s="387">
        <v>0</v>
      </c>
      <c r="H26" s="387">
        <f t="shared" si="8"/>
        <v>0</v>
      </c>
    </row>
    <row r="27" spans="1:8">
      <c r="A27" s="304"/>
      <c r="B27" s="376" t="s">
        <v>407</v>
      </c>
      <c r="C27" s="387">
        <v>0</v>
      </c>
      <c r="D27" s="387">
        <v>0</v>
      </c>
      <c r="E27" s="387">
        <f t="shared" si="7"/>
        <v>0</v>
      </c>
      <c r="F27" s="387">
        <v>0</v>
      </c>
      <c r="G27" s="387">
        <v>0</v>
      </c>
      <c r="H27" s="387">
        <f t="shared" si="8"/>
        <v>0</v>
      </c>
    </row>
    <row r="28" spans="1:8">
      <c r="A28" s="304"/>
      <c r="B28" s="376" t="s">
        <v>408</v>
      </c>
      <c r="C28" s="387">
        <v>0</v>
      </c>
      <c r="D28" s="387">
        <v>0</v>
      </c>
      <c r="E28" s="387">
        <f t="shared" si="7"/>
        <v>0</v>
      </c>
      <c r="F28" s="387">
        <v>0</v>
      </c>
      <c r="G28" s="387">
        <v>0</v>
      </c>
      <c r="H28" s="387">
        <f t="shared" si="8"/>
        <v>0</v>
      </c>
    </row>
    <row r="29" spans="1:8">
      <c r="A29" s="304"/>
      <c r="B29" s="376" t="s">
        <v>409</v>
      </c>
      <c r="C29" s="387">
        <v>0</v>
      </c>
      <c r="D29" s="387">
        <v>0</v>
      </c>
      <c r="E29" s="387">
        <f t="shared" si="7"/>
        <v>0</v>
      </c>
      <c r="F29" s="387">
        <v>0</v>
      </c>
      <c r="G29" s="387">
        <v>0</v>
      </c>
      <c r="H29" s="387">
        <f t="shared" si="8"/>
        <v>0</v>
      </c>
    </row>
    <row r="30" spans="1:8">
      <c r="A30" s="304"/>
      <c r="B30" s="376" t="s">
        <v>410</v>
      </c>
      <c r="C30" s="387">
        <v>0</v>
      </c>
      <c r="D30" s="387">
        <v>0</v>
      </c>
      <c r="E30" s="387">
        <f t="shared" si="7"/>
        <v>0</v>
      </c>
      <c r="F30" s="387">
        <v>0</v>
      </c>
      <c r="G30" s="387">
        <v>0</v>
      </c>
      <c r="H30" s="387">
        <f t="shared" si="8"/>
        <v>0</v>
      </c>
    </row>
    <row r="31" spans="1:8">
      <c r="A31" s="304"/>
      <c r="B31" s="376"/>
      <c r="C31" s="374"/>
      <c r="D31" s="374"/>
      <c r="E31" s="374"/>
      <c r="F31" s="374"/>
      <c r="G31" s="374"/>
      <c r="H31" s="374"/>
    </row>
    <row r="32" spans="1:8">
      <c r="A32" s="304"/>
      <c r="B32" s="376"/>
      <c r="C32" s="374"/>
      <c r="D32" s="374"/>
      <c r="E32" s="374"/>
      <c r="F32" s="374"/>
      <c r="G32" s="374"/>
      <c r="H32" s="374"/>
    </row>
    <row r="33" spans="1:8">
      <c r="A33" s="381"/>
      <c r="B33" s="382" t="s">
        <v>416</v>
      </c>
      <c r="C33" s="383">
        <f>+C11+C19+C23</f>
        <v>0</v>
      </c>
      <c r="D33" s="383">
        <f t="shared" ref="D33:H33" si="9">+D11+D19+D23</f>
        <v>0</v>
      </c>
      <c r="E33" s="383">
        <f t="shared" si="9"/>
        <v>0</v>
      </c>
      <c r="F33" s="383">
        <f t="shared" si="9"/>
        <v>0</v>
      </c>
      <c r="G33" s="383">
        <f t="shared" si="9"/>
        <v>0</v>
      </c>
      <c r="H33" s="383">
        <f t="shared" si="9"/>
        <v>0</v>
      </c>
    </row>
    <row r="34" spans="1:8">
      <c r="A34" s="381"/>
      <c r="B34" s="382" t="s">
        <v>417</v>
      </c>
      <c r="C34" s="383">
        <f>+'[2]EAPED NE COG'!C10+'[2]EAPED E COG'!C10</f>
        <v>145940431</v>
      </c>
      <c r="D34" s="384">
        <f>+'[2]EAPED NE COG'!D10+'[2]EAPED E COG'!D10+1</f>
        <v>-13821105</v>
      </c>
      <c r="E34" s="383">
        <f>+'[2]EAPED NE COG'!E10+'[2]EAPED E COG'!E10</f>
        <v>132119325</v>
      </c>
      <c r="F34" s="383">
        <f>+'[2]EAPED NE COG'!F10+'[2]EAPED E COG'!F10</f>
        <v>131130678</v>
      </c>
      <c r="G34" s="383">
        <f>+'[2]EAPED NE COG'!G10+'[2]EAPED E COG'!G10+1</f>
        <v>122576947</v>
      </c>
      <c r="H34" s="383">
        <f>+'[2]EAPED NE COG'!H10+'[2]EAPED E COG'!H10</f>
        <v>988647</v>
      </c>
    </row>
  </sheetData>
  <mergeCells count="12">
    <mergeCell ref="A7:B9"/>
    <mergeCell ref="C7:G7"/>
    <mergeCell ref="H7:H8"/>
    <mergeCell ref="A11:B11"/>
    <mergeCell ref="A19:B19"/>
    <mergeCell ref="A23:B23"/>
    <mergeCell ref="A1:H1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9B5AF-D94D-4666-BC4E-D59EE80B93E6}">
  <dimension ref="A1:H38"/>
  <sheetViews>
    <sheetView workbookViewId="0">
      <selection sqref="A1:H38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65" t="s">
        <v>141</v>
      </c>
      <c r="B1" s="365"/>
      <c r="C1" s="365"/>
      <c r="D1" s="365"/>
      <c r="E1" s="365"/>
      <c r="F1" s="365"/>
      <c r="G1" s="365"/>
      <c r="H1" s="365"/>
    </row>
    <row r="2" spans="1:8">
      <c r="A2" s="365" t="s">
        <v>142</v>
      </c>
      <c r="B2" s="365"/>
      <c r="C2" s="365"/>
      <c r="D2" s="365"/>
      <c r="E2" s="365"/>
      <c r="F2" s="365"/>
      <c r="G2" s="365"/>
      <c r="H2" s="365"/>
    </row>
    <row r="3" spans="1:8">
      <c r="A3" s="365" t="s">
        <v>412</v>
      </c>
      <c r="B3" s="365"/>
      <c r="C3" s="365"/>
      <c r="D3" s="365"/>
      <c r="E3" s="365"/>
      <c r="F3" s="365"/>
      <c r="G3" s="365"/>
      <c r="H3" s="365"/>
    </row>
    <row r="4" spans="1:8">
      <c r="A4" s="365" t="s">
        <v>418</v>
      </c>
      <c r="B4" s="365"/>
      <c r="C4" s="365"/>
      <c r="D4" s="365"/>
      <c r="E4" s="365"/>
      <c r="F4" s="365"/>
      <c r="G4" s="365"/>
      <c r="H4" s="365"/>
    </row>
    <row r="5" spans="1:8">
      <c r="A5" s="366" t="s">
        <v>173</v>
      </c>
      <c r="B5" s="366"/>
      <c r="C5" s="366"/>
      <c r="D5" s="366"/>
      <c r="E5" s="366"/>
      <c r="F5" s="366"/>
      <c r="G5" s="366"/>
      <c r="H5" s="366"/>
    </row>
    <row r="6" spans="1:8">
      <c r="A6" s="385" t="s">
        <v>330</v>
      </c>
      <c r="B6" s="385"/>
      <c r="C6" s="385"/>
      <c r="D6" s="385"/>
      <c r="E6" s="385"/>
      <c r="F6" s="385"/>
      <c r="G6" s="385"/>
      <c r="H6" s="385"/>
    </row>
    <row r="7" spans="1:8" ht="15" thickBot="1">
      <c r="A7" s="367" t="s">
        <v>225</v>
      </c>
      <c r="B7" s="367"/>
      <c r="C7" s="368" t="s">
        <v>331</v>
      </c>
      <c r="D7" s="368"/>
      <c r="E7" s="368"/>
      <c r="F7" s="368"/>
      <c r="G7" s="368"/>
      <c r="H7" s="368" t="s">
        <v>332</v>
      </c>
    </row>
    <row r="8" spans="1:8" ht="31.2" thickBot="1">
      <c r="A8" s="369"/>
      <c r="B8" s="369"/>
      <c r="C8" s="370" t="s">
        <v>226</v>
      </c>
      <c r="D8" s="370" t="s">
        <v>333</v>
      </c>
      <c r="E8" s="370" t="s">
        <v>257</v>
      </c>
      <c r="F8" s="370" t="s">
        <v>210</v>
      </c>
      <c r="G8" s="370" t="s">
        <v>227</v>
      </c>
      <c r="H8" s="371"/>
    </row>
    <row r="9" spans="1:8">
      <c r="A9" s="372"/>
      <c r="B9" s="372"/>
      <c r="C9" s="373">
        <v>1</v>
      </c>
      <c r="D9" s="373">
        <v>2</v>
      </c>
      <c r="E9" s="373" t="s">
        <v>334</v>
      </c>
      <c r="F9" s="373">
        <v>4</v>
      </c>
      <c r="G9" s="373">
        <v>5</v>
      </c>
      <c r="H9" s="373" t="s">
        <v>335</v>
      </c>
    </row>
    <row r="10" spans="1:8">
      <c r="A10" s="304"/>
      <c r="B10" s="376"/>
      <c r="C10" s="374"/>
      <c r="D10" s="374"/>
      <c r="E10" s="374"/>
      <c r="F10" s="374"/>
      <c r="G10" s="374"/>
      <c r="H10" s="374"/>
    </row>
    <row r="11" spans="1:8">
      <c r="A11" s="296" t="s">
        <v>336</v>
      </c>
      <c r="B11" s="297"/>
      <c r="C11" s="374">
        <f>SUM(C12:C19)</f>
        <v>145940431</v>
      </c>
      <c r="D11" s="375">
        <f t="shared" ref="D11:H11" si="0">SUM(D12:D19)</f>
        <v>-14041105</v>
      </c>
      <c r="E11" s="374">
        <f t="shared" si="0"/>
        <v>131899326</v>
      </c>
      <c r="F11" s="374">
        <f t="shared" si="0"/>
        <v>130910678</v>
      </c>
      <c r="G11" s="374">
        <f t="shared" si="0"/>
        <v>122466947</v>
      </c>
      <c r="H11" s="374">
        <f t="shared" si="0"/>
        <v>988647</v>
      </c>
    </row>
    <row r="12" spans="1:8">
      <c r="A12" s="304"/>
      <c r="B12" s="376" t="s">
        <v>419</v>
      </c>
      <c r="C12" s="387">
        <v>145940431</v>
      </c>
      <c r="D12" s="388">
        <v>-14041105</v>
      </c>
      <c r="E12" s="387">
        <f>C12+D12</f>
        <v>131899326</v>
      </c>
      <c r="F12" s="387">
        <v>130910678</v>
      </c>
      <c r="G12" s="387">
        <v>122466947</v>
      </c>
      <c r="H12" s="387">
        <f>E12-F12-1</f>
        <v>988647</v>
      </c>
    </row>
    <row r="13" spans="1:8">
      <c r="A13" s="304"/>
      <c r="B13" s="376" t="s">
        <v>420</v>
      </c>
      <c r="C13" s="387">
        <v>0</v>
      </c>
      <c r="D13" s="387">
        <v>0</v>
      </c>
      <c r="E13" s="387">
        <f t="shared" ref="E13:E19" si="1">C13+D13</f>
        <v>0</v>
      </c>
      <c r="F13" s="387">
        <v>0</v>
      </c>
      <c r="G13" s="387">
        <v>0</v>
      </c>
      <c r="H13" s="387">
        <f t="shared" ref="H13:H19" si="2">E13-F13</f>
        <v>0</v>
      </c>
    </row>
    <row r="14" spans="1:8">
      <c r="A14" s="304"/>
      <c r="B14" s="376" t="s">
        <v>421</v>
      </c>
      <c r="C14" s="387">
        <v>0</v>
      </c>
      <c r="D14" s="387">
        <v>0</v>
      </c>
      <c r="E14" s="387">
        <f t="shared" si="1"/>
        <v>0</v>
      </c>
      <c r="F14" s="387">
        <v>0</v>
      </c>
      <c r="G14" s="387">
        <v>0</v>
      </c>
      <c r="H14" s="387">
        <f t="shared" si="2"/>
        <v>0</v>
      </c>
    </row>
    <row r="15" spans="1:8">
      <c r="A15" s="304"/>
      <c r="B15" s="376" t="s">
        <v>422</v>
      </c>
      <c r="C15" s="387">
        <v>0</v>
      </c>
      <c r="D15" s="387">
        <v>0</v>
      </c>
      <c r="E15" s="387">
        <f t="shared" si="1"/>
        <v>0</v>
      </c>
      <c r="F15" s="387">
        <v>0</v>
      </c>
      <c r="G15" s="387">
        <v>0</v>
      </c>
      <c r="H15" s="387">
        <f t="shared" si="2"/>
        <v>0</v>
      </c>
    </row>
    <row r="16" spans="1:8">
      <c r="A16" s="304"/>
      <c r="B16" s="376" t="s">
        <v>423</v>
      </c>
      <c r="C16" s="387">
        <v>0</v>
      </c>
      <c r="D16" s="387">
        <v>0</v>
      </c>
      <c r="E16" s="387">
        <f t="shared" si="1"/>
        <v>0</v>
      </c>
      <c r="F16" s="387">
        <v>0</v>
      </c>
      <c r="G16" s="387">
        <v>0</v>
      </c>
      <c r="H16" s="387">
        <f t="shared" si="2"/>
        <v>0</v>
      </c>
    </row>
    <row r="17" spans="1:8">
      <c r="A17" s="304"/>
      <c r="B17" s="376" t="s">
        <v>424</v>
      </c>
      <c r="C17" s="387">
        <v>0</v>
      </c>
      <c r="D17" s="387">
        <v>0</v>
      </c>
      <c r="E17" s="387">
        <f t="shared" si="1"/>
        <v>0</v>
      </c>
      <c r="F17" s="387">
        <v>0</v>
      </c>
      <c r="G17" s="387">
        <v>0</v>
      </c>
      <c r="H17" s="387">
        <f t="shared" si="2"/>
        <v>0</v>
      </c>
    </row>
    <row r="18" spans="1:8">
      <c r="A18" s="304"/>
      <c r="B18" s="376" t="s">
        <v>425</v>
      </c>
      <c r="C18" s="387">
        <v>0</v>
      </c>
      <c r="D18" s="387">
        <v>0</v>
      </c>
      <c r="E18" s="387">
        <f t="shared" si="1"/>
        <v>0</v>
      </c>
      <c r="F18" s="387">
        <v>0</v>
      </c>
      <c r="G18" s="387">
        <v>0</v>
      </c>
      <c r="H18" s="387">
        <f t="shared" si="2"/>
        <v>0</v>
      </c>
    </row>
    <row r="19" spans="1:8">
      <c r="A19" s="304"/>
      <c r="B19" s="376" t="s">
        <v>426</v>
      </c>
      <c r="C19" s="387">
        <v>0</v>
      </c>
      <c r="D19" s="387">
        <v>0</v>
      </c>
      <c r="E19" s="387">
        <f t="shared" si="1"/>
        <v>0</v>
      </c>
      <c r="F19" s="387">
        <v>0</v>
      </c>
      <c r="G19" s="387">
        <v>0</v>
      </c>
      <c r="H19" s="387">
        <f t="shared" si="2"/>
        <v>0</v>
      </c>
    </row>
    <row r="20" spans="1:8">
      <c r="A20" s="304"/>
      <c r="B20" s="376"/>
      <c r="C20" s="374"/>
      <c r="D20" s="374"/>
      <c r="E20" s="374"/>
      <c r="F20" s="374"/>
      <c r="G20" s="374"/>
      <c r="H20" s="386"/>
    </row>
    <row r="21" spans="1:8">
      <c r="A21" s="296" t="s">
        <v>413</v>
      </c>
      <c r="B21" s="297"/>
      <c r="C21" s="374">
        <f>SUM(C22:C29)</f>
        <v>0</v>
      </c>
      <c r="D21" s="374">
        <f t="shared" ref="D21:H21" si="3">SUM(D22:D29)</f>
        <v>220000</v>
      </c>
      <c r="E21" s="374">
        <f t="shared" si="3"/>
        <v>220000</v>
      </c>
      <c r="F21" s="374">
        <f t="shared" si="3"/>
        <v>220000</v>
      </c>
      <c r="G21" s="374">
        <f t="shared" si="3"/>
        <v>110000</v>
      </c>
      <c r="H21" s="374">
        <f t="shared" si="3"/>
        <v>0</v>
      </c>
    </row>
    <row r="22" spans="1:8">
      <c r="A22" s="304"/>
      <c r="B22" s="376" t="s">
        <v>419</v>
      </c>
      <c r="C22" s="387">
        <v>0</v>
      </c>
      <c r="D22" s="387">
        <v>220000</v>
      </c>
      <c r="E22" s="387">
        <f>C22+D22</f>
        <v>220000</v>
      </c>
      <c r="F22" s="387">
        <v>220000</v>
      </c>
      <c r="G22" s="387">
        <v>110000</v>
      </c>
      <c r="H22" s="387">
        <f>E22-F22</f>
        <v>0</v>
      </c>
    </row>
    <row r="23" spans="1:8">
      <c r="A23" s="304"/>
      <c r="B23" s="376" t="s">
        <v>420</v>
      </c>
      <c r="C23" s="387">
        <v>0</v>
      </c>
      <c r="D23" s="387">
        <v>0</v>
      </c>
      <c r="E23" s="387">
        <f t="shared" ref="E23:E29" si="4">C23+D23</f>
        <v>0</v>
      </c>
      <c r="F23" s="387">
        <v>0</v>
      </c>
      <c r="G23" s="387">
        <v>0</v>
      </c>
      <c r="H23" s="387">
        <f t="shared" ref="H23:H29" si="5">E23-F23</f>
        <v>0</v>
      </c>
    </row>
    <row r="24" spans="1:8">
      <c r="A24" s="304"/>
      <c r="B24" s="376" t="s">
        <v>421</v>
      </c>
      <c r="C24" s="387">
        <v>0</v>
      </c>
      <c r="D24" s="387">
        <v>0</v>
      </c>
      <c r="E24" s="387">
        <f t="shared" si="4"/>
        <v>0</v>
      </c>
      <c r="F24" s="387">
        <v>0</v>
      </c>
      <c r="G24" s="387">
        <v>0</v>
      </c>
      <c r="H24" s="387">
        <f t="shared" si="5"/>
        <v>0</v>
      </c>
    </row>
    <row r="25" spans="1:8">
      <c r="A25" s="304"/>
      <c r="B25" s="376" t="s">
        <v>422</v>
      </c>
      <c r="C25" s="387">
        <v>0</v>
      </c>
      <c r="D25" s="387">
        <v>0</v>
      </c>
      <c r="E25" s="387">
        <f t="shared" si="4"/>
        <v>0</v>
      </c>
      <c r="F25" s="387">
        <v>0</v>
      </c>
      <c r="G25" s="387">
        <v>0</v>
      </c>
      <c r="H25" s="387">
        <f t="shared" si="5"/>
        <v>0</v>
      </c>
    </row>
    <row r="26" spans="1:8">
      <c r="A26" s="304"/>
      <c r="B26" s="376" t="s">
        <v>423</v>
      </c>
      <c r="C26" s="387">
        <v>0</v>
      </c>
      <c r="D26" s="387">
        <v>0</v>
      </c>
      <c r="E26" s="387">
        <f t="shared" si="4"/>
        <v>0</v>
      </c>
      <c r="F26" s="387">
        <v>0</v>
      </c>
      <c r="G26" s="387">
        <v>0</v>
      </c>
      <c r="H26" s="387">
        <f t="shared" si="5"/>
        <v>0</v>
      </c>
    </row>
    <row r="27" spans="1:8">
      <c r="A27" s="304"/>
      <c r="B27" s="376" t="s">
        <v>424</v>
      </c>
      <c r="C27" s="387">
        <v>0</v>
      </c>
      <c r="D27" s="387">
        <v>0</v>
      </c>
      <c r="E27" s="387">
        <f t="shared" si="4"/>
        <v>0</v>
      </c>
      <c r="F27" s="387">
        <v>0</v>
      </c>
      <c r="G27" s="387">
        <v>0</v>
      </c>
      <c r="H27" s="387">
        <f t="shared" si="5"/>
        <v>0</v>
      </c>
    </row>
    <row r="28" spans="1:8">
      <c r="A28" s="304"/>
      <c r="B28" s="376" t="s">
        <v>425</v>
      </c>
      <c r="C28" s="387">
        <v>0</v>
      </c>
      <c r="D28" s="387">
        <v>0</v>
      </c>
      <c r="E28" s="387">
        <f t="shared" si="4"/>
        <v>0</v>
      </c>
      <c r="F28" s="387">
        <v>0</v>
      </c>
      <c r="G28" s="387">
        <v>0</v>
      </c>
      <c r="H28" s="387">
        <f t="shared" si="5"/>
        <v>0</v>
      </c>
    </row>
    <row r="29" spans="1:8">
      <c r="A29" s="304"/>
      <c r="B29" s="376" t="s">
        <v>426</v>
      </c>
      <c r="C29" s="387">
        <v>0</v>
      </c>
      <c r="D29" s="387">
        <v>0</v>
      </c>
      <c r="E29" s="387">
        <f t="shared" si="4"/>
        <v>0</v>
      </c>
      <c r="F29" s="387">
        <v>0</v>
      </c>
      <c r="G29" s="387">
        <v>0</v>
      </c>
      <c r="H29" s="387">
        <f t="shared" si="5"/>
        <v>0</v>
      </c>
    </row>
    <row r="30" spans="1:8">
      <c r="A30" s="304"/>
      <c r="B30" s="376"/>
      <c r="C30" s="374"/>
      <c r="D30" s="374"/>
      <c r="E30" s="374"/>
      <c r="F30" s="374"/>
      <c r="G30" s="374"/>
      <c r="H30" s="374"/>
    </row>
    <row r="31" spans="1:8">
      <c r="A31" s="304"/>
      <c r="B31" s="376"/>
      <c r="C31" s="374"/>
      <c r="D31" s="374"/>
      <c r="E31" s="374"/>
      <c r="F31" s="374"/>
      <c r="G31" s="374"/>
      <c r="H31" s="374"/>
    </row>
    <row r="32" spans="1:8">
      <c r="A32" s="304"/>
      <c r="B32" s="376"/>
      <c r="C32" s="374"/>
      <c r="D32" s="374"/>
      <c r="E32" s="374"/>
      <c r="F32" s="374"/>
      <c r="G32" s="374"/>
      <c r="H32" s="374"/>
    </row>
    <row r="33" spans="1:8">
      <c r="A33" s="304"/>
      <c r="B33" s="376"/>
      <c r="C33" s="374"/>
      <c r="D33" s="374"/>
      <c r="E33" s="374"/>
      <c r="F33" s="374"/>
      <c r="G33" s="374"/>
      <c r="H33" s="374"/>
    </row>
    <row r="34" spans="1:8">
      <c r="A34" s="304"/>
      <c r="B34" s="376"/>
      <c r="C34" s="374"/>
      <c r="D34" s="374"/>
      <c r="E34" s="374"/>
      <c r="F34" s="374"/>
      <c r="G34" s="374"/>
      <c r="H34" s="374"/>
    </row>
    <row r="35" spans="1:8">
      <c r="A35" s="304"/>
      <c r="B35" s="376"/>
      <c r="C35" s="374"/>
      <c r="D35" s="374"/>
      <c r="E35" s="374"/>
      <c r="F35" s="374"/>
      <c r="G35" s="374"/>
      <c r="H35" s="374"/>
    </row>
    <row r="36" spans="1:8">
      <c r="A36" s="304"/>
      <c r="B36" s="376"/>
      <c r="C36" s="374"/>
      <c r="D36" s="374"/>
      <c r="E36" s="374"/>
      <c r="F36" s="374"/>
      <c r="G36" s="374"/>
      <c r="H36" s="374"/>
    </row>
    <row r="37" spans="1:8">
      <c r="A37" s="389" t="s">
        <v>427</v>
      </c>
      <c r="B37" s="390"/>
      <c r="C37" s="391">
        <f>C11+C21</f>
        <v>145940431</v>
      </c>
      <c r="D37" s="392">
        <f t="shared" ref="D37:H37" si="6">D11+D21</f>
        <v>-13821105</v>
      </c>
      <c r="E37" s="391">
        <f>E11+E21-1</f>
        <v>132119325</v>
      </c>
      <c r="F37" s="391">
        <f t="shared" si="6"/>
        <v>131130678</v>
      </c>
      <c r="G37" s="391">
        <f t="shared" si="6"/>
        <v>122576947</v>
      </c>
      <c r="H37" s="391">
        <f t="shared" si="6"/>
        <v>988647</v>
      </c>
    </row>
    <row r="38" spans="1:8">
      <c r="A38" s="324"/>
      <c r="B38" s="324"/>
      <c r="C38" s="393"/>
      <c r="D38" s="393"/>
      <c r="E38" s="393"/>
      <c r="F38" s="393"/>
      <c r="G38" s="393"/>
      <c r="H38" s="393"/>
    </row>
  </sheetData>
  <mergeCells count="12">
    <mergeCell ref="A7:B9"/>
    <mergeCell ref="C7:G7"/>
    <mergeCell ref="H7:H8"/>
    <mergeCell ref="A11:B11"/>
    <mergeCell ref="A21:B21"/>
    <mergeCell ref="A37:B37"/>
    <mergeCell ref="A1:H1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E535E-30A6-4AE2-BEB3-47003595D882}">
  <dimension ref="A1:H45"/>
  <sheetViews>
    <sheetView workbookViewId="0">
      <selection sqref="A1:H45"/>
    </sheetView>
  </sheetViews>
  <sheetFormatPr baseColWidth="10" defaultRowHeight="14.4"/>
  <cols>
    <col min="1" max="1" width="4.5546875" customWidth="1"/>
    <col min="2" max="2" width="60.33203125" customWidth="1"/>
    <col min="3" max="8" width="12.6640625" customWidth="1"/>
  </cols>
  <sheetData>
    <row r="1" spans="1:8">
      <c r="A1" s="365" t="s">
        <v>141</v>
      </c>
      <c r="B1" s="365"/>
      <c r="C1" s="365"/>
      <c r="D1" s="365"/>
      <c r="E1" s="365"/>
      <c r="F1" s="365"/>
      <c r="G1" s="365"/>
      <c r="H1" s="365"/>
    </row>
    <row r="2" spans="1:8">
      <c r="A2" s="365" t="s">
        <v>142</v>
      </c>
      <c r="B2" s="365"/>
      <c r="C2" s="365"/>
      <c r="D2" s="365"/>
      <c r="E2" s="365"/>
      <c r="F2" s="365"/>
      <c r="G2" s="365"/>
      <c r="H2" s="365"/>
    </row>
    <row r="3" spans="1:8">
      <c r="A3" s="365" t="s">
        <v>412</v>
      </c>
      <c r="B3" s="365"/>
      <c r="C3" s="365"/>
      <c r="D3" s="365"/>
      <c r="E3" s="365"/>
      <c r="F3" s="365"/>
      <c r="G3" s="365"/>
      <c r="H3" s="365"/>
    </row>
    <row r="4" spans="1:8">
      <c r="A4" s="365" t="s">
        <v>428</v>
      </c>
      <c r="B4" s="365"/>
      <c r="C4" s="365"/>
      <c r="D4" s="365"/>
      <c r="E4" s="365"/>
      <c r="F4" s="365"/>
      <c r="G4" s="365"/>
      <c r="H4" s="365"/>
    </row>
    <row r="5" spans="1:8">
      <c r="A5" s="366" t="s">
        <v>173</v>
      </c>
      <c r="B5" s="366"/>
      <c r="C5" s="366"/>
      <c r="D5" s="366"/>
      <c r="E5" s="366"/>
      <c r="F5" s="366"/>
      <c r="G5" s="366"/>
      <c r="H5" s="366"/>
    </row>
    <row r="6" spans="1:8">
      <c r="A6" s="385" t="s">
        <v>330</v>
      </c>
      <c r="B6" s="385"/>
      <c r="C6" s="385"/>
      <c r="D6" s="385"/>
      <c r="E6" s="385"/>
      <c r="F6" s="385"/>
      <c r="G6" s="385"/>
      <c r="H6" s="385"/>
    </row>
    <row r="7" spans="1:8">
      <c r="A7" s="394" t="s">
        <v>225</v>
      </c>
      <c r="B7" s="394"/>
      <c r="C7" s="395" t="s">
        <v>331</v>
      </c>
      <c r="D7" s="395"/>
      <c r="E7" s="395"/>
      <c r="F7" s="395"/>
      <c r="G7" s="395"/>
      <c r="H7" s="395" t="s">
        <v>332</v>
      </c>
    </row>
    <row r="8" spans="1:8" ht="30.6">
      <c r="A8" s="396"/>
      <c r="B8" s="396"/>
      <c r="C8" s="397" t="s">
        <v>226</v>
      </c>
      <c r="D8" s="397" t="s">
        <v>333</v>
      </c>
      <c r="E8" s="397" t="s">
        <v>257</v>
      </c>
      <c r="F8" s="397" t="s">
        <v>210</v>
      </c>
      <c r="G8" s="397" t="s">
        <v>227</v>
      </c>
      <c r="H8" s="398"/>
    </row>
    <row r="9" spans="1:8">
      <c r="A9" s="396"/>
      <c r="B9" s="396"/>
      <c r="C9" s="397">
        <v>1</v>
      </c>
      <c r="D9" s="397">
        <v>2</v>
      </c>
      <c r="E9" s="397" t="s">
        <v>334</v>
      </c>
      <c r="F9" s="397">
        <v>4</v>
      </c>
      <c r="G9" s="397">
        <v>5</v>
      </c>
      <c r="H9" s="397" t="s">
        <v>335</v>
      </c>
    </row>
    <row r="10" spans="1:8">
      <c r="A10" s="399" t="s">
        <v>336</v>
      </c>
      <c r="B10" s="400"/>
      <c r="C10" s="401">
        <f>+C11+C20+C28+C38</f>
        <v>145940431</v>
      </c>
      <c r="D10" s="402">
        <f t="shared" ref="D10:H10" si="0">+D11+D20+D28+D38</f>
        <v>-14041105</v>
      </c>
      <c r="E10" s="401">
        <f t="shared" si="0"/>
        <v>131899325</v>
      </c>
      <c r="F10" s="401">
        <f t="shared" si="0"/>
        <v>130910678</v>
      </c>
      <c r="G10" s="401">
        <f t="shared" si="0"/>
        <v>122466947</v>
      </c>
      <c r="H10" s="401">
        <f t="shared" si="0"/>
        <v>988647</v>
      </c>
    </row>
    <row r="11" spans="1:8">
      <c r="A11" s="403" t="s">
        <v>429</v>
      </c>
      <c r="B11" s="404"/>
      <c r="C11" s="405">
        <f>SUM(C12:C19)</f>
        <v>0</v>
      </c>
      <c r="D11" s="405">
        <f>SUM(D12:D19)</f>
        <v>0</v>
      </c>
      <c r="E11" s="405">
        <f t="shared" ref="E11:H11" si="1">SUM(E12:E19)</f>
        <v>0</v>
      </c>
      <c r="F11" s="405">
        <f t="shared" si="1"/>
        <v>0</v>
      </c>
      <c r="G11" s="405">
        <f t="shared" si="1"/>
        <v>0</v>
      </c>
      <c r="H11" s="405">
        <f t="shared" si="1"/>
        <v>0</v>
      </c>
    </row>
    <row r="12" spans="1:8">
      <c r="A12" s="406"/>
      <c r="B12" s="407" t="s">
        <v>430</v>
      </c>
      <c r="C12" s="408">
        <v>0</v>
      </c>
      <c r="D12" s="408">
        <v>0</v>
      </c>
      <c r="E12" s="408">
        <f>C12+D12</f>
        <v>0</v>
      </c>
      <c r="F12" s="408">
        <v>0</v>
      </c>
      <c r="G12" s="408">
        <v>0</v>
      </c>
      <c r="H12" s="408">
        <f>E12-F12</f>
        <v>0</v>
      </c>
    </row>
    <row r="13" spans="1:8">
      <c r="A13" s="406"/>
      <c r="B13" s="407" t="s">
        <v>431</v>
      </c>
      <c r="C13" s="408">
        <v>0</v>
      </c>
      <c r="D13" s="408">
        <v>0</v>
      </c>
      <c r="E13" s="408">
        <f t="shared" ref="E13:E19" si="2">C13+D13</f>
        <v>0</v>
      </c>
      <c r="F13" s="408">
        <v>0</v>
      </c>
      <c r="G13" s="408">
        <v>0</v>
      </c>
      <c r="H13" s="408">
        <f t="shared" ref="H13:H19" si="3">E13-F13</f>
        <v>0</v>
      </c>
    </row>
    <row r="14" spans="1:8">
      <c r="A14" s="406"/>
      <c r="B14" s="407" t="s">
        <v>432</v>
      </c>
      <c r="C14" s="408">
        <v>0</v>
      </c>
      <c r="D14" s="408">
        <v>0</v>
      </c>
      <c r="E14" s="408">
        <f t="shared" si="2"/>
        <v>0</v>
      </c>
      <c r="F14" s="408">
        <v>0</v>
      </c>
      <c r="G14" s="408">
        <v>0</v>
      </c>
      <c r="H14" s="408">
        <f t="shared" si="3"/>
        <v>0</v>
      </c>
    </row>
    <row r="15" spans="1:8">
      <c r="A15" s="406"/>
      <c r="B15" s="407" t="s">
        <v>433</v>
      </c>
      <c r="C15" s="408">
        <v>0</v>
      </c>
      <c r="D15" s="408">
        <v>0</v>
      </c>
      <c r="E15" s="408">
        <f t="shared" si="2"/>
        <v>0</v>
      </c>
      <c r="F15" s="408">
        <v>0</v>
      </c>
      <c r="G15" s="408">
        <v>0</v>
      </c>
      <c r="H15" s="408">
        <f t="shared" si="3"/>
        <v>0</v>
      </c>
    </row>
    <row r="16" spans="1:8">
      <c r="A16" s="406"/>
      <c r="B16" s="407" t="s">
        <v>434</v>
      </c>
      <c r="C16" s="408">
        <v>0</v>
      </c>
      <c r="D16" s="408">
        <v>0</v>
      </c>
      <c r="E16" s="408">
        <f t="shared" si="2"/>
        <v>0</v>
      </c>
      <c r="F16" s="408">
        <v>0</v>
      </c>
      <c r="G16" s="408">
        <v>0</v>
      </c>
      <c r="H16" s="408">
        <f t="shared" si="3"/>
        <v>0</v>
      </c>
    </row>
    <row r="17" spans="1:8">
      <c r="A17" s="406"/>
      <c r="B17" s="407" t="s">
        <v>435</v>
      </c>
      <c r="C17" s="408">
        <v>0</v>
      </c>
      <c r="D17" s="408">
        <v>0</v>
      </c>
      <c r="E17" s="408">
        <f t="shared" si="2"/>
        <v>0</v>
      </c>
      <c r="F17" s="408">
        <v>0</v>
      </c>
      <c r="G17" s="408">
        <v>0</v>
      </c>
      <c r="H17" s="408">
        <f t="shared" si="3"/>
        <v>0</v>
      </c>
    </row>
    <row r="18" spans="1:8">
      <c r="A18" s="406"/>
      <c r="B18" s="407" t="s">
        <v>436</v>
      </c>
      <c r="C18" s="408">
        <v>0</v>
      </c>
      <c r="D18" s="408">
        <v>0</v>
      </c>
      <c r="E18" s="408">
        <f t="shared" si="2"/>
        <v>0</v>
      </c>
      <c r="F18" s="408">
        <v>0</v>
      </c>
      <c r="G18" s="408">
        <v>0</v>
      </c>
      <c r="H18" s="408">
        <f t="shared" si="3"/>
        <v>0</v>
      </c>
    </row>
    <row r="19" spans="1:8">
      <c r="A19" s="406"/>
      <c r="B19" s="407" t="s">
        <v>437</v>
      </c>
      <c r="C19" s="408">
        <v>0</v>
      </c>
      <c r="D19" s="408">
        <v>0</v>
      </c>
      <c r="E19" s="408">
        <f t="shared" si="2"/>
        <v>0</v>
      </c>
      <c r="F19" s="408">
        <v>0</v>
      </c>
      <c r="G19" s="408">
        <v>0</v>
      </c>
      <c r="H19" s="408">
        <f t="shared" si="3"/>
        <v>0</v>
      </c>
    </row>
    <row r="20" spans="1:8">
      <c r="A20" s="403" t="s">
        <v>438</v>
      </c>
      <c r="B20" s="404"/>
      <c r="C20" s="405">
        <f>SUM(C21:C27)</f>
        <v>145940431</v>
      </c>
      <c r="D20" s="409">
        <f t="shared" ref="D20:H20" si="4">SUM(D21:D27)</f>
        <v>-14041105</v>
      </c>
      <c r="E20" s="405">
        <f t="shared" si="4"/>
        <v>131899325</v>
      </c>
      <c r="F20" s="405">
        <f t="shared" si="4"/>
        <v>130910678</v>
      </c>
      <c r="G20" s="405">
        <f t="shared" si="4"/>
        <v>122466947</v>
      </c>
      <c r="H20" s="405">
        <f t="shared" si="4"/>
        <v>988647</v>
      </c>
    </row>
    <row r="21" spans="1:8">
      <c r="A21" s="406"/>
      <c r="B21" s="407" t="s">
        <v>439</v>
      </c>
      <c r="C21" s="410">
        <v>0</v>
      </c>
      <c r="D21" s="410">
        <v>0</v>
      </c>
      <c r="E21" s="410">
        <f>C21+D21</f>
        <v>0</v>
      </c>
      <c r="F21" s="410">
        <v>0</v>
      </c>
      <c r="G21" s="410">
        <v>0</v>
      </c>
      <c r="H21" s="410">
        <f>E21-F21</f>
        <v>0</v>
      </c>
    </row>
    <row r="22" spans="1:8">
      <c r="A22" s="406"/>
      <c r="B22" s="407" t="s">
        <v>440</v>
      </c>
      <c r="C22" s="410">
        <v>0</v>
      </c>
      <c r="D22" s="410">
        <v>0</v>
      </c>
      <c r="E22" s="410">
        <f t="shared" ref="E22:E27" si="5">C22+D22</f>
        <v>0</v>
      </c>
      <c r="F22" s="410">
        <v>0</v>
      </c>
      <c r="G22" s="410">
        <v>0</v>
      </c>
      <c r="H22" s="410">
        <f t="shared" ref="H22:H27" si="6">E22-F22</f>
        <v>0</v>
      </c>
    </row>
    <row r="23" spans="1:8">
      <c r="A23" s="406"/>
      <c r="B23" s="407" t="s">
        <v>441</v>
      </c>
      <c r="C23" s="410">
        <v>0</v>
      </c>
      <c r="D23" s="410">
        <v>0</v>
      </c>
      <c r="E23" s="410">
        <f t="shared" si="5"/>
        <v>0</v>
      </c>
      <c r="F23" s="410">
        <v>0</v>
      </c>
      <c r="G23" s="410">
        <v>0</v>
      </c>
      <c r="H23" s="410">
        <f t="shared" si="6"/>
        <v>0</v>
      </c>
    </row>
    <row r="24" spans="1:8">
      <c r="A24" s="406"/>
      <c r="B24" s="407" t="s">
        <v>442</v>
      </c>
      <c r="C24" s="410">
        <v>145940431</v>
      </c>
      <c r="D24" s="411">
        <v>-14041105</v>
      </c>
      <c r="E24" s="410">
        <f>C24+D24-1</f>
        <v>131899325</v>
      </c>
      <c r="F24" s="410">
        <v>130910678</v>
      </c>
      <c r="G24" s="410">
        <v>122466947</v>
      </c>
      <c r="H24" s="410">
        <f t="shared" si="6"/>
        <v>988647</v>
      </c>
    </row>
    <row r="25" spans="1:8">
      <c r="A25" s="406"/>
      <c r="B25" s="407" t="s">
        <v>443</v>
      </c>
      <c r="C25" s="410">
        <v>0</v>
      </c>
      <c r="D25" s="410">
        <v>0</v>
      </c>
      <c r="E25" s="410">
        <f t="shared" si="5"/>
        <v>0</v>
      </c>
      <c r="F25" s="410">
        <v>0</v>
      </c>
      <c r="G25" s="410">
        <v>0</v>
      </c>
      <c r="H25" s="410">
        <f t="shared" si="6"/>
        <v>0</v>
      </c>
    </row>
    <row r="26" spans="1:8">
      <c r="A26" s="406"/>
      <c r="B26" s="407" t="s">
        <v>444</v>
      </c>
      <c r="C26" s="410">
        <v>0</v>
      </c>
      <c r="D26" s="410">
        <v>0</v>
      </c>
      <c r="E26" s="410">
        <f t="shared" si="5"/>
        <v>0</v>
      </c>
      <c r="F26" s="410">
        <v>0</v>
      </c>
      <c r="G26" s="410">
        <v>0</v>
      </c>
      <c r="H26" s="410">
        <f t="shared" si="6"/>
        <v>0</v>
      </c>
    </row>
    <row r="27" spans="1:8">
      <c r="A27" s="406"/>
      <c r="B27" s="407" t="s">
        <v>445</v>
      </c>
      <c r="C27" s="410">
        <v>0</v>
      </c>
      <c r="D27" s="410">
        <v>0</v>
      </c>
      <c r="E27" s="410">
        <f t="shared" si="5"/>
        <v>0</v>
      </c>
      <c r="F27" s="410">
        <v>0</v>
      </c>
      <c r="G27" s="410">
        <v>0</v>
      </c>
      <c r="H27" s="410">
        <f t="shared" si="6"/>
        <v>0</v>
      </c>
    </row>
    <row r="28" spans="1:8">
      <c r="A28" s="403" t="s">
        <v>446</v>
      </c>
      <c r="B28" s="404"/>
      <c r="C28" s="401">
        <f>SUM(C29:C37)</f>
        <v>0</v>
      </c>
      <c r="D28" s="401">
        <f t="shared" ref="D28:H28" si="7">SUM(D29:D37)</f>
        <v>0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</row>
    <row r="29" spans="1:8">
      <c r="A29" s="406"/>
      <c r="B29" s="407" t="s">
        <v>447</v>
      </c>
      <c r="C29" s="410">
        <v>0</v>
      </c>
      <c r="D29" s="410">
        <v>0</v>
      </c>
      <c r="E29" s="410">
        <f>C29+D29</f>
        <v>0</v>
      </c>
      <c r="F29" s="410">
        <v>0</v>
      </c>
      <c r="G29" s="410">
        <v>0</v>
      </c>
      <c r="H29" s="410">
        <f>E29-F29</f>
        <v>0</v>
      </c>
    </row>
    <row r="30" spans="1:8">
      <c r="A30" s="406"/>
      <c r="B30" s="407" t="s">
        <v>448</v>
      </c>
      <c r="C30" s="410">
        <v>0</v>
      </c>
      <c r="D30" s="410">
        <v>0</v>
      </c>
      <c r="E30" s="410">
        <f t="shared" ref="E30:E37" si="8">C30+D30</f>
        <v>0</v>
      </c>
      <c r="F30" s="410">
        <v>0</v>
      </c>
      <c r="G30" s="410">
        <v>0</v>
      </c>
      <c r="H30" s="410">
        <f t="shared" ref="H30:H37" si="9">E30-F30</f>
        <v>0</v>
      </c>
    </row>
    <row r="31" spans="1:8">
      <c r="A31" s="406"/>
      <c r="B31" s="407" t="s">
        <v>449</v>
      </c>
      <c r="C31" s="410">
        <v>0</v>
      </c>
      <c r="D31" s="410">
        <v>0</v>
      </c>
      <c r="E31" s="410">
        <f t="shared" si="8"/>
        <v>0</v>
      </c>
      <c r="F31" s="410">
        <v>0</v>
      </c>
      <c r="G31" s="410">
        <v>0</v>
      </c>
      <c r="H31" s="410">
        <f t="shared" si="9"/>
        <v>0</v>
      </c>
    </row>
    <row r="32" spans="1:8">
      <c r="A32" s="406"/>
      <c r="B32" s="407" t="s">
        <v>450</v>
      </c>
      <c r="C32" s="410">
        <v>0</v>
      </c>
      <c r="D32" s="410">
        <v>0</v>
      </c>
      <c r="E32" s="410">
        <f t="shared" si="8"/>
        <v>0</v>
      </c>
      <c r="F32" s="410">
        <v>0</v>
      </c>
      <c r="G32" s="410">
        <v>0</v>
      </c>
      <c r="H32" s="410">
        <f t="shared" si="9"/>
        <v>0</v>
      </c>
    </row>
    <row r="33" spans="1:8">
      <c r="A33" s="406"/>
      <c r="B33" s="407" t="s">
        <v>451</v>
      </c>
      <c r="C33" s="410">
        <v>0</v>
      </c>
      <c r="D33" s="410">
        <v>0</v>
      </c>
      <c r="E33" s="410">
        <f t="shared" si="8"/>
        <v>0</v>
      </c>
      <c r="F33" s="410">
        <v>0</v>
      </c>
      <c r="G33" s="410">
        <v>0</v>
      </c>
      <c r="H33" s="410">
        <f t="shared" si="9"/>
        <v>0</v>
      </c>
    </row>
    <row r="34" spans="1:8">
      <c r="A34" s="406"/>
      <c r="B34" s="407" t="s">
        <v>452</v>
      </c>
      <c r="C34" s="410">
        <v>0</v>
      </c>
      <c r="D34" s="410">
        <v>0</v>
      </c>
      <c r="E34" s="410">
        <f t="shared" si="8"/>
        <v>0</v>
      </c>
      <c r="F34" s="410">
        <v>0</v>
      </c>
      <c r="G34" s="410">
        <v>0</v>
      </c>
      <c r="H34" s="410">
        <f t="shared" si="9"/>
        <v>0</v>
      </c>
    </row>
    <row r="35" spans="1:8">
      <c r="A35" s="406"/>
      <c r="B35" s="407" t="s">
        <v>453</v>
      </c>
      <c r="C35" s="410">
        <v>0</v>
      </c>
      <c r="D35" s="410">
        <v>0</v>
      </c>
      <c r="E35" s="410">
        <f t="shared" si="8"/>
        <v>0</v>
      </c>
      <c r="F35" s="410">
        <v>0</v>
      </c>
      <c r="G35" s="410">
        <v>0</v>
      </c>
      <c r="H35" s="410">
        <f t="shared" si="9"/>
        <v>0</v>
      </c>
    </row>
    <row r="36" spans="1:8">
      <c r="A36" s="406"/>
      <c r="B36" s="407" t="s">
        <v>454</v>
      </c>
      <c r="C36" s="410">
        <v>0</v>
      </c>
      <c r="D36" s="410">
        <v>0</v>
      </c>
      <c r="E36" s="410">
        <f t="shared" si="8"/>
        <v>0</v>
      </c>
      <c r="F36" s="410">
        <v>0</v>
      </c>
      <c r="G36" s="410">
        <v>0</v>
      </c>
      <c r="H36" s="410">
        <f t="shared" si="9"/>
        <v>0</v>
      </c>
    </row>
    <row r="37" spans="1:8">
      <c r="A37" s="406"/>
      <c r="B37" s="407" t="s">
        <v>455</v>
      </c>
      <c r="C37" s="410">
        <v>0</v>
      </c>
      <c r="D37" s="410">
        <v>0</v>
      </c>
      <c r="E37" s="410">
        <f t="shared" si="8"/>
        <v>0</v>
      </c>
      <c r="F37" s="410">
        <v>0</v>
      </c>
      <c r="G37" s="410">
        <v>0</v>
      </c>
      <c r="H37" s="410">
        <f t="shared" si="9"/>
        <v>0</v>
      </c>
    </row>
    <row r="38" spans="1:8">
      <c r="A38" s="403" t="s">
        <v>456</v>
      </c>
      <c r="B38" s="404"/>
      <c r="C38" s="401">
        <f>SUM(C39:C42)</f>
        <v>0</v>
      </c>
      <c r="D38" s="401">
        <f t="shared" ref="D38:H38" si="10">SUM(D39:D42)</f>
        <v>0</v>
      </c>
      <c r="E38" s="401">
        <f t="shared" si="10"/>
        <v>0</v>
      </c>
      <c r="F38" s="401">
        <f t="shared" si="10"/>
        <v>0</v>
      </c>
      <c r="G38" s="401">
        <f t="shared" si="10"/>
        <v>0</v>
      </c>
      <c r="H38" s="401">
        <f t="shared" si="10"/>
        <v>0</v>
      </c>
    </row>
    <row r="39" spans="1:8">
      <c r="A39" s="406"/>
      <c r="B39" s="407" t="s">
        <v>457</v>
      </c>
      <c r="C39" s="410">
        <v>0</v>
      </c>
      <c r="D39" s="410">
        <v>0</v>
      </c>
      <c r="E39" s="410">
        <f>C39+D39</f>
        <v>0</v>
      </c>
      <c r="F39" s="410">
        <v>0</v>
      </c>
      <c r="G39" s="410">
        <v>0</v>
      </c>
      <c r="H39" s="410">
        <f>E39-F39</f>
        <v>0</v>
      </c>
    </row>
    <row r="40" spans="1:8" ht="20.399999999999999">
      <c r="A40" s="406"/>
      <c r="B40" s="407" t="s">
        <v>458</v>
      </c>
      <c r="C40" s="410">
        <v>0</v>
      </c>
      <c r="D40" s="410">
        <v>0</v>
      </c>
      <c r="E40" s="410">
        <f t="shared" ref="E40:E42" si="11">C40+D40</f>
        <v>0</v>
      </c>
      <c r="F40" s="410">
        <v>0</v>
      </c>
      <c r="G40" s="410">
        <v>0</v>
      </c>
      <c r="H40" s="410">
        <f t="shared" ref="H40:H42" si="12">E40-F40</f>
        <v>0</v>
      </c>
    </row>
    <row r="41" spans="1:8">
      <c r="A41" s="406"/>
      <c r="B41" s="407" t="s">
        <v>459</v>
      </c>
      <c r="C41" s="410">
        <v>0</v>
      </c>
      <c r="D41" s="410">
        <v>0</v>
      </c>
      <c r="E41" s="410">
        <f t="shared" si="11"/>
        <v>0</v>
      </c>
      <c r="F41" s="410">
        <v>0</v>
      </c>
      <c r="G41" s="410">
        <v>0</v>
      </c>
      <c r="H41" s="410">
        <f t="shared" si="12"/>
        <v>0</v>
      </c>
    </row>
    <row r="42" spans="1:8">
      <c r="A42" s="406"/>
      <c r="B42" s="407" t="s">
        <v>460</v>
      </c>
      <c r="C42" s="410">
        <v>0</v>
      </c>
      <c r="D42" s="410">
        <v>0</v>
      </c>
      <c r="E42" s="410">
        <f t="shared" si="11"/>
        <v>0</v>
      </c>
      <c r="F42" s="410">
        <v>0</v>
      </c>
      <c r="G42" s="410">
        <v>0</v>
      </c>
      <c r="H42" s="410">
        <f t="shared" si="12"/>
        <v>0</v>
      </c>
    </row>
    <row r="43" spans="1:8">
      <c r="A43" s="406"/>
      <c r="B43" s="407"/>
      <c r="C43" s="410"/>
      <c r="D43" s="410"/>
      <c r="E43" s="410"/>
      <c r="F43" s="410"/>
      <c r="G43" s="410"/>
      <c r="H43" s="410"/>
    </row>
    <row r="44" spans="1:8">
      <c r="A44" s="412"/>
      <c r="B44" s="413" t="s">
        <v>461</v>
      </c>
      <c r="C44" s="414">
        <f>C10</f>
        <v>145940431</v>
      </c>
      <c r="D44" s="415">
        <f t="shared" ref="D44:H44" si="13">D10</f>
        <v>-14041105</v>
      </c>
      <c r="E44" s="414">
        <f t="shared" si="13"/>
        <v>131899325</v>
      </c>
      <c r="F44" s="414">
        <f t="shared" si="13"/>
        <v>130910678</v>
      </c>
      <c r="G44" s="414">
        <f t="shared" si="13"/>
        <v>122466947</v>
      </c>
      <c r="H44" s="414">
        <f t="shared" si="13"/>
        <v>988647</v>
      </c>
    </row>
    <row r="45" spans="1:8">
      <c r="A45" s="416"/>
      <c r="B45" s="324"/>
      <c r="C45" s="417"/>
      <c r="D45" s="417"/>
      <c r="E45" s="417"/>
      <c r="F45" s="417"/>
      <c r="G45" s="417"/>
      <c r="H45" s="417"/>
    </row>
  </sheetData>
  <mergeCells count="14">
    <mergeCell ref="A28:B28"/>
    <mergeCell ref="A38:B38"/>
    <mergeCell ref="A7:B9"/>
    <mergeCell ref="C7:G7"/>
    <mergeCell ref="H7:H8"/>
    <mergeCell ref="A10:B10"/>
    <mergeCell ref="A11:B11"/>
    <mergeCell ref="A20:B20"/>
    <mergeCell ref="A1:H1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17C41-5ECB-4E59-97C4-3600D7607ACF}">
  <dimension ref="A1:H46"/>
  <sheetViews>
    <sheetView workbookViewId="0">
      <selection sqref="A1:H46"/>
    </sheetView>
  </sheetViews>
  <sheetFormatPr baseColWidth="10" defaultRowHeight="14.4"/>
  <cols>
    <col min="1" max="1" width="4.5546875" customWidth="1"/>
    <col min="2" max="2" width="60.33203125" customWidth="1"/>
    <col min="3" max="8" width="12.6640625" customWidth="1"/>
  </cols>
  <sheetData>
    <row r="1" spans="1:8">
      <c r="A1" s="365" t="s">
        <v>141</v>
      </c>
      <c r="B1" s="365"/>
      <c r="C1" s="365"/>
      <c r="D1" s="365"/>
      <c r="E1" s="365"/>
      <c r="F1" s="365"/>
      <c r="G1" s="365"/>
      <c r="H1" s="365"/>
    </row>
    <row r="2" spans="1:8">
      <c r="A2" s="365" t="s">
        <v>142</v>
      </c>
      <c r="B2" s="365"/>
      <c r="C2" s="365"/>
      <c r="D2" s="365"/>
      <c r="E2" s="365"/>
      <c r="F2" s="365"/>
      <c r="G2" s="365"/>
      <c r="H2" s="365"/>
    </row>
    <row r="3" spans="1:8">
      <c r="A3" s="365" t="s">
        <v>412</v>
      </c>
      <c r="B3" s="365"/>
      <c r="C3" s="365"/>
      <c r="D3" s="365"/>
      <c r="E3" s="365"/>
      <c r="F3" s="365"/>
      <c r="G3" s="365"/>
      <c r="H3" s="365"/>
    </row>
    <row r="4" spans="1:8">
      <c r="A4" s="365" t="s">
        <v>428</v>
      </c>
      <c r="B4" s="365"/>
      <c r="C4" s="365"/>
      <c r="D4" s="365"/>
      <c r="E4" s="365"/>
      <c r="F4" s="365"/>
      <c r="G4" s="365"/>
      <c r="H4" s="365"/>
    </row>
    <row r="5" spans="1:8">
      <c r="A5" s="366" t="s">
        <v>173</v>
      </c>
      <c r="B5" s="366"/>
      <c r="C5" s="366"/>
      <c r="D5" s="366"/>
      <c r="E5" s="366"/>
      <c r="F5" s="366"/>
      <c r="G5" s="366"/>
      <c r="H5" s="366"/>
    </row>
    <row r="6" spans="1:8">
      <c r="A6" s="385" t="s">
        <v>330</v>
      </c>
      <c r="B6" s="385"/>
      <c r="C6" s="385"/>
      <c r="D6" s="385"/>
      <c r="E6" s="385"/>
      <c r="F6" s="385"/>
      <c r="G6" s="385"/>
      <c r="H6" s="385"/>
    </row>
    <row r="7" spans="1:8">
      <c r="A7" s="394" t="s">
        <v>225</v>
      </c>
      <c r="B7" s="394"/>
      <c r="C7" s="395" t="s">
        <v>331</v>
      </c>
      <c r="D7" s="395"/>
      <c r="E7" s="395"/>
      <c r="F7" s="395"/>
      <c r="G7" s="395"/>
      <c r="H7" s="395" t="s">
        <v>332</v>
      </c>
    </row>
    <row r="8" spans="1:8" ht="30.6">
      <c r="A8" s="396"/>
      <c r="B8" s="396"/>
      <c r="C8" s="397" t="s">
        <v>226</v>
      </c>
      <c r="D8" s="397" t="s">
        <v>333</v>
      </c>
      <c r="E8" s="397" t="s">
        <v>257</v>
      </c>
      <c r="F8" s="397" t="s">
        <v>210</v>
      </c>
      <c r="G8" s="397" t="s">
        <v>227</v>
      </c>
      <c r="H8" s="398"/>
    </row>
    <row r="9" spans="1:8">
      <c r="A9" s="396"/>
      <c r="B9" s="396"/>
      <c r="C9" s="397">
        <v>1</v>
      </c>
      <c r="D9" s="397">
        <v>2</v>
      </c>
      <c r="E9" s="397" t="s">
        <v>334</v>
      </c>
      <c r="F9" s="397">
        <v>4</v>
      </c>
      <c r="G9" s="397">
        <v>5</v>
      </c>
      <c r="H9" s="397" t="s">
        <v>335</v>
      </c>
    </row>
    <row r="10" spans="1:8">
      <c r="A10" s="399" t="s">
        <v>413</v>
      </c>
      <c r="B10" s="400"/>
      <c r="C10" s="401">
        <f>+C11+C20+C28+C38</f>
        <v>0</v>
      </c>
      <c r="D10" s="401">
        <f t="shared" ref="D10:H10" si="0">+D11+D20+D28+D38</f>
        <v>220000</v>
      </c>
      <c r="E10" s="401">
        <f t="shared" si="0"/>
        <v>220000</v>
      </c>
      <c r="F10" s="401">
        <f t="shared" si="0"/>
        <v>220000</v>
      </c>
      <c r="G10" s="401">
        <f t="shared" si="0"/>
        <v>110000</v>
      </c>
      <c r="H10" s="401">
        <f t="shared" si="0"/>
        <v>0</v>
      </c>
    </row>
    <row r="11" spans="1:8">
      <c r="A11" s="403" t="s">
        <v>429</v>
      </c>
      <c r="B11" s="404"/>
      <c r="C11" s="401">
        <f>SUM(C12:C19)</f>
        <v>0</v>
      </c>
      <c r="D11" s="401">
        <f t="shared" ref="D11:H11" si="1">SUM(D12:D19)</f>
        <v>0</v>
      </c>
      <c r="E11" s="401">
        <f t="shared" si="1"/>
        <v>0</v>
      </c>
      <c r="F11" s="401">
        <f t="shared" si="1"/>
        <v>0</v>
      </c>
      <c r="G11" s="401">
        <f t="shared" si="1"/>
        <v>0</v>
      </c>
      <c r="H11" s="401">
        <f t="shared" si="1"/>
        <v>0</v>
      </c>
    </row>
    <row r="12" spans="1:8">
      <c r="A12" s="406"/>
      <c r="B12" s="407" t="s">
        <v>430</v>
      </c>
      <c r="C12" s="410">
        <v>0</v>
      </c>
      <c r="D12" s="410">
        <v>0</v>
      </c>
      <c r="E12" s="410">
        <f>C12+D12</f>
        <v>0</v>
      </c>
      <c r="F12" s="410">
        <v>0</v>
      </c>
      <c r="G12" s="410">
        <v>0</v>
      </c>
      <c r="H12" s="410">
        <f>E12-F12</f>
        <v>0</v>
      </c>
    </row>
    <row r="13" spans="1:8">
      <c r="A13" s="406"/>
      <c r="B13" s="407" t="s">
        <v>431</v>
      </c>
      <c r="C13" s="410">
        <v>0</v>
      </c>
      <c r="D13" s="410">
        <v>0</v>
      </c>
      <c r="E13" s="410">
        <f t="shared" ref="E13:E19" si="2">C13+D13</f>
        <v>0</v>
      </c>
      <c r="F13" s="410">
        <v>0</v>
      </c>
      <c r="G13" s="410">
        <v>0</v>
      </c>
      <c r="H13" s="410">
        <f t="shared" ref="H13:H19" si="3">E13-F13</f>
        <v>0</v>
      </c>
    </row>
    <row r="14" spans="1:8">
      <c r="A14" s="406"/>
      <c r="B14" s="407" t="s">
        <v>432</v>
      </c>
      <c r="C14" s="410">
        <v>0</v>
      </c>
      <c r="D14" s="410">
        <v>0</v>
      </c>
      <c r="E14" s="410">
        <f t="shared" si="2"/>
        <v>0</v>
      </c>
      <c r="F14" s="410">
        <v>0</v>
      </c>
      <c r="G14" s="410">
        <v>0</v>
      </c>
      <c r="H14" s="410">
        <f t="shared" si="3"/>
        <v>0</v>
      </c>
    </row>
    <row r="15" spans="1:8">
      <c r="A15" s="406"/>
      <c r="B15" s="407" t="s">
        <v>433</v>
      </c>
      <c r="C15" s="410">
        <v>0</v>
      </c>
      <c r="D15" s="410">
        <v>0</v>
      </c>
      <c r="E15" s="410">
        <f t="shared" si="2"/>
        <v>0</v>
      </c>
      <c r="F15" s="410">
        <v>0</v>
      </c>
      <c r="G15" s="410">
        <v>0</v>
      </c>
      <c r="H15" s="410">
        <f t="shared" si="3"/>
        <v>0</v>
      </c>
    </row>
    <row r="16" spans="1:8">
      <c r="A16" s="406"/>
      <c r="B16" s="407" t="s">
        <v>434</v>
      </c>
      <c r="C16" s="410">
        <v>0</v>
      </c>
      <c r="D16" s="410">
        <v>0</v>
      </c>
      <c r="E16" s="410">
        <f t="shared" si="2"/>
        <v>0</v>
      </c>
      <c r="F16" s="410">
        <v>0</v>
      </c>
      <c r="G16" s="410">
        <v>0</v>
      </c>
      <c r="H16" s="410">
        <f t="shared" si="3"/>
        <v>0</v>
      </c>
    </row>
    <row r="17" spans="1:8">
      <c r="A17" s="406"/>
      <c r="B17" s="407" t="s">
        <v>435</v>
      </c>
      <c r="C17" s="410">
        <v>0</v>
      </c>
      <c r="D17" s="410">
        <v>0</v>
      </c>
      <c r="E17" s="410">
        <f t="shared" si="2"/>
        <v>0</v>
      </c>
      <c r="F17" s="410">
        <v>0</v>
      </c>
      <c r="G17" s="410">
        <v>0</v>
      </c>
      <c r="H17" s="410">
        <f t="shared" si="3"/>
        <v>0</v>
      </c>
    </row>
    <row r="18" spans="1:8">
      <c r="A18" s="406"/>
      <c r="B18" s="407" t="s">
        <v>436</v>
      </c>
      <c r="C18" s="410">
        <v>0</v>
      </c>
      <c r="D18" s="410">
        <v>0</v>
      </c>
      <c r="E18" s="410">
        <f t="shared" si="2"/>
        <v>0</v>
      </c>
      <c r="F18" s="410">
        <v>0</v>
      </c>
      <c r="G18" s="410">
        <v>0</v>
      </c>
      <c r="H18" s="410">
        <f t="shared" si="3"/>
        <v>0</v>
      </c>
    </row>
    <row r="19" spans="1:8">
      <c r="A19" s="406"/>
      <c r="B19" s="407" t="s">
        <v>437</v>
      </c>
      <c r="C19" s="410">
        <v>0</v>
      </c>
      <c r="D19" s="410">
        <v>0</v>
      </c>
      <c r="E19" s="410">
        <f t="shared" si="2"/>
        <v>0</v>
      </c>
      <c r="F19" s="410">
        <v>0</v>
      </c>
      <c r="G19" s="410">
        <v>0</v>
      </c>
      <c r="H19" s="410">
        <f t="shared" si="3"/>
        <v>0</v>
      </c>
    </row>
    <row r="20" spans="1:8">
      <c r="A20" s="403" t="s">
        <v>438</v>
      </c>
      <c r="B20" s="404"/>
      <c r="C20" s="401">
        <f>SUM(C21:C27)</f>
        <v>0</v>
      </c>
      <c r="D20" s="401">
        <f t="shared" ref="D20:H20" si="4">SUM(D21:D27)</f>
        <v>220000</v>
      </c>
      <c r="E20" s="401">
        <f t="shared" si="4"/>
        <v>220000</v>
      </c>
      <c r="F20" s="401">
        <f t="shared" si="4"/>
        <v>220000</v>
      </c>
      <c r="G20" s="401">
        <f t="shared" si="4"/>
        <v>110000</v>
      </c>
      <c r="H20" s="401">
        <f t="shared" si="4"/>
        <v>0</v>
      </c>
    </row>
    <row r="21" spans="1:8">
      <c r="A21" s="406"/>
      <c r="B21" s="407" t="s">
        <v>439</v>
      </c>
      <c r="C21" s="410">
        <v>0</v>
      </c>
      <c r="D21" s="410">
        <v>0</v>
      </c>
      <c r="E21" s="410">
        <f>C21+D21</f>
        <v>0</v>
      </c>
      <c r="F21" s="410">
        <v>0</v>
      </c>
      <c r="G21" s="410">
        <v>0</v>
      </c>
      <c r="H21" s="410">
        <f>E21-F21</f>
        <v>0</v>
      </c>
    </row>
    <row r="22" spans="1:8">
      <c r="A22" s="406"/>
      <c r="B22" s="407" t="s">
        <v>440</v>
      </c>
      <c r="C22" s="410">
        <v>0</v>
      </c>
      <c r="D22" s="410">
        <v>0</v>
      </c>
      <c r="E22" s="410">
        <f t="shared" ref="E22:E27" si="5">C22+D22</f>
        <v>0</v>
      </c>
      <c r="F22" s="410">
        <v>0</v>
      </c>
      <c r="G22" s="410">
        <v>0</v>
      </c>
      <c r="H22" s="410">
        <f t="shared" ref="H22:H27" si="6">E22-F22</f>
        <v>0</v>
      </c>
    </row>
    <row r="23" spans="1:8">
      <c r="A23" s="406"/>
      <c r="B23" s="407" t="s">
        <v>441</v>
      </c>
      <c r="C23" s="410">
        <v>0</v>
      </c>
      <c r="D23" s="410">
        <v>0</v>
      </c>
      <c r="E23" s="410">
        <f t="shared" si="5"/>
        <v>0</v>
      </c>
      <c r="F23" s="410">
        <v>0</v>
      </c>
      <c r="G23" s="410">
        <v>0</v>
      </c>
      <c r="H23" s="410">
        <f t="shared" si="6"/>
        <v>0</v>
      </c>
    </row>
    <row r="24" spans="1:8">
      <c r="A24" s="406"/>
      <c r="B24" s="407" t="s">
        <v>442</v>
      </c>
      <c r="C24" s="410">
        <v>0</v>
      </c>
      <c r="D24" s="410">
        <v>220000</v>
      </c>
      <c r="E24" s="410">
        <f t="shared" si="5"/>
        <v>220000</v>
      </c>
      <c r="F24" s="410">
        <v>220000</v>
      </c>
      <c r="G24" s="410">
        <v>110000</v>
      </c>
      <c r="H24" s="410">
        <f t="shared" si="6"/>
        <v>0</v>
      </c>
    </row>
    <row r="25" spans="1:8">
      <c r="A25" s="406"/>
      <c r="B25" s="407" t="s">
        <v>443</v>
      </c>
      <c r="C25" s="410">
        <v>0</v>
      </c>
      <c r="D25" s="410">
        <v>0</v>
      </c>
      <c r="E25" s="410">
        <f t="shared" si="5"/>
        <v>0</v>
      </c>
      <c r="F25" s="410">
        <v>0</v>
      </c>
      <c r="G25" s="410">
        <v>0</v>
      </c>
      <c r="H25" s="410">
        <f t="shared" si="6"/>
        <v>0</v>
      </c>
    </row>
    <row r="26" spans="1:8">
      <c r="A26" s="406"/>
      <c r="B26" s="407" t="s">
        <v>444</v>
      </c>
      <c r="C26" s="410">
        <v>0</v>
      </c>
      <c r="D26" s="410">
        <v>0</v>
      </c>
      <c r="E26" s="410">
        <f t="shared" si="5"/>
        <v>0</v>
      </c>
      <c r="F26" s="410">
        <v>0</v>
      </c>
      <c r="G26" s="410">
        <v>0</v>
      </c>
      <c r="H26" s="410">
        <f t="shared" si="6"/>
        <v>0</v>
      </c>
    </row>
    <row r="27" spans="1:8">
      <c r="A27" s="406"/>
      <c r="B27" s="407" t="s">
        <v>445</v>
      </c>
      <c r="C27" s="410">
        <v>0</v>
      </c>
      <c r="D27" s="410">
        <v>0</v>
      </c>
      <c r="E27" s="410">
        <f t="shared" si="5"/>
        <v>0</v>
      </c>
      <c r="F27" s="410">
        <v>0</v>
      </c>
      <c r="G27" s="410">
        <v>0</v>
      </c>
      <c r="H27" s="410">
        <f t="shared" si="6"/>
        <v>0</v>
      </c>
    </row>
    <row r="28" spans="1:8">
      <c r="A28" s="403" t="s">
        <v>446</v>
      </c>
      <c r="B28" s="404"/>
      <c r="C28" s="401">
        <f>SUM(C29:C37)</f>
        <v>0</v>
      </c>
      <c r="D28" s="401">
        <f t="shared" ref="D28:H28" si="7">SUM(D29:D37)</f>
        <v>0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</row>
    <row r="29" spans="1:8">
      <c r="A29" s="406"/>
      <c r="B29" s="407" t="s">
        <v>447</v>
      </c>
      <c r="C29" s="410">
        <v>0</v>
      </c>
      <c r="D29" s="410">
        <v>0</v>
      </c>
      <c r="E29" s="410">
        <f>C29+D29</f>
        <v>0</v>
      </c>
      <c r="F29" s="410">
        <v>0</v>
      </c>
      <c r="G29" s="410">
        <v>0</v>
      </c>
      <c r="H29" s="410">
        <f>E29-F29</f>
        <v>0</v>
      </c>
    </row>
    <row r="30" spans="1:8">
      <c r="A30" s="406"/>
      <c r="B30" s="407" t="s">
        <v>448</v>
      </c>
      <c r="C30" s="410">
        <v>0</v>
      </c>
      <c r="D30" s="410">
        <v>0</v>
      </c>
      <c r="E30" s="410">
        <f t="shared" ref="E30:E37" si="8">C30+D30</f>
        <v>0</v>
      </c>
      <c r="F30" s="410">
        <v>0</v>
      </c>
      <c r="G30" s="410">
        <v>0</v>
      </c>
      <c r="H30" s="410">
        <f t="shared" ref="H30:H37" si="9">E30-F30</f>
        <v>0</v>
      </c>
    </row>
    <row r="31" spans="1:8">
      <c r="A31" s="406"/>
      <c r="B31" s="407" t="s">
        <v>449</v>
      </c>
      <c r="C31" s="410">
        <v>0</v>
      </c>
      <c r="D31" s="410">
        <v>0</v>
      </c>
      <c r="E31" s="410">
        <f t="shared" si="8"/>
        <v>0</v>
      </c>
      <c r="F31" s="410">
        <v>0</v>
      </c>
      <c r="G31" s="410">
        <v>0</v>
      </c>
      <c r="H31" s="410">
        <f t="shared" si="9"/>
        <v>0</v>
      </c>
    </row>
    <row r="32" spans="1:8">
      <c r="A32" s="406"/>
      <c r="B32" s="407" t="s">
        <v>450</v>
      </c>
      <c r="C32" s="410">
        <v>0</v>
      </c>
      <c r="D32" s="410">
        <v>0</v>
      </c>
      <c r="E32" s="410">
        <f t="shared" si="8"/>
        <v>0</v>
      </c>
      <c r="F32" s="410">
        <v>0</v>
      </c>
      <c r="G32" s="410">
        <v>0</v>
      </c>
      <c r="H32" s="410">
        <f t="shared" si="9"/>
        <v>0</v>
      </c>
    </row>
    <row r="33" spans="1:8">
      <c r="A33" s="406"/>
      <c r="B33" s="407" t="s">
        <v>451</v>
      </c>
      <c r="C33" s="410">
        <v>0</v>
      </c>
      <c r="D33" s="410">
        <v>0</v>
      </c>
      <c r="E33" s="410">
        <f t="shared" si="8"/>
        <v>0</v>
      </c>
      <c r="F33" s="410">
        <v>0</v>
      </c>
      <c r="G33" s="410">
        <v>0</v>
      </c>
      <c r="H33" s="410">
        <f t="shared" si="9"/>
        <v>0</v>
      </c>
    </row>
    <row r="34" spans="1:8">
      <c r="A34" s="406"/>
      <c r="B34" s="407" t="s">
        <v>452</v>
      </c>
      <c r="C34" s="410">
        <v>0</v>
      </c>
      <c r="D34" s="410">
        <v>0</v>
      </c>
      <c r="E34" s="410">
        <f t="shared" si="8"/>
        <v>0</v>
      </c>
      <c r="F34" s="410">
        <v>0</v>
      </c>
      <c r="G34" s="410">
        <v>0</v>
      </c>
      <c r="H34" s="410">
        <f t="shared" si="9"/>
        <v>0</v>
      </c>
    </row>
    <row r="35" spans="1:8">
      <c r="A35" s="406"/>
      <c r="B35" s="407" t="s">
        <v>453</v>
      </c>
      <c r="C35" s="410">
        <v>0</v>
      </c>
      <c r="D35" s="410">
        <v>0</v>
      </c>
      <c r="E35" s="410">
        <f t="shared" si="8"/>
        <v>0</v>
      </c>
      <c r="F35" s="410">
        <v>0</v>
      </c>
      <c r="G35" s="410">
        <v>0</v>
      </c>
      <c r="H35" s="410">
        <f t="shared" si="9"/>
        <v>0</v>
      </c>
    </row>
    <row r="36" spans="1:8">
      <c r="A36" s="406"/>
      <c r="B36" s="407" t="s">
        <v>454</v>
      </c>
      <c r="C36" s="410">
        <v>0</v>
      </c>
      <c r="D36" s="410">
        <v>0</v>
      </c>
      <c r="E36" s="410">
        <f t="shared" si="8"/>
        <v>0</v>
      </c>
      <c r="F36" s="410">
        <v>0</v>
      </c>
      <c r="G36" s="410">
        <v>0</v>
      </c>
      <c r="H36" s="410">
        <f t="shared" si="9"/>
        <v>0</v>
      </c>
    </row>
    <row r="37" spans="1:8">
      <c r="A37" s="406"/>
      <c r="B37" s="407" t="s">
        <v>455</v>
      </c>
      <c r="C37" s="410">
        <v>0</v>
      </c>
      <c r="D37" s="410">
        <v>0</v>
      </c>
      <c r="E37" s="410">
        <f t="shared" si="8"/>
        <v>0</v>
      </c>
      <c r="F37" s="410">
        <v>0</v>
      </c>
      <c r="G37" s="410">
        <v>0</v>
      </c>
      <c r="H37" s="410">
        <f t="shared" si="9"/>
        <v>0</v>
      </c>
    </row>
    <row r="38" spans="1:8">
      <c r="A38" s="403" t="s">
        <v>456</v>
      </c>
      <c r="B38" s="404"/>
      <c r="C38" s="401">
        <f>SUM(C39:C42)</f>
        <v>0</v>
      </c>
      <c r="D38" s="401">
        <f t="shared" ref="D38:H38" si="10">SUM(D39:D42)</f>
        <v>0</v>
      </c>
      <c r="E38" s="401">
        <f t="shared" si="10"/>
        <v>0</v>
      </c>
      <c r="F38" s="401">
        <f t="shared" si="10"/>
        <v>0</v>
      </c>
      <c r="G38" s="401">
        <f t="shared" si="10"/>
        <v>0</v>
      </c>
      <c r="H38" s="401">
        <f t="shared" si="10"/>
        <v>0</v>
      </c>
    </row>
    <row r="39" spans="1:8">
      <c r="A39" s="406"/>
      <c r="B39" s="407" t="s">
        <v>457</v>
      </c>
      <c r="C39" s="410">
        <v>0</v>
      </c>
      <c r="D39" s="410">
        <v>0</v>
      </c>
      <c r="E39" s="410">
        <f>C39+D39</f>
        <v>0</v>
      </c>
      <c r="F39" s="410">
        <v>0</v>
      </c>
      <c r="G39" s="410">
        <v>0</v>
      </c>
      <c r="H39" s="410">
        <f>E39-F39</f>
        <v>0</v>
      </c>
    </row>
    <row r="40" spans="1:8" ht="20.399999999999999">
      <c r="A40" s="406"/>
      <c r="B40" s="407" t="s">
        <v>458</v>
      </c>
      <c r="C40" s="410">
        <v>0</v>
      </c>
      <c r="D40" s="410">
        <v>0</v>
      </c>
      <c r="E40" s="410">
        <f t="shared" ref="E40:E42" si="11">C40+D40</f>
        <v>0</v>
      </c>
      <c r="F40" s="410">
        <v>0</v>
      </c>
      <c r="G40" s="410">
        <v>0</v>
      </c>
      <c r="H40" s="410">
        <f t="shared" ref="H40:H42" si="12">E40-F40</f>
        <v>0</v>
      </c>
    </row>
    <row r="41" spans="1:8">
      <c r="A41" s="406"/>
      <c r="B41" s="407" t="s">
        <v>459</v>
      </c>
      <c r="C41" s="410">
        <v>0</v>
      </c>
      <c r="D41" s="410">
        <v>0</v>
      </c>
      <c r="E41" s="410">
        <f t="shared" si="11"/>
        <v>0</v>
      </c>
      <c r="F41" s="410">
        <v>0</v>
      </c>
      <c r="G41" s="410">
        <v>0</v>
      </c>
      <c r="H41" s="410">
        <f t="shared" si="12"/>
        <v>0</v>
      </c>
    </row>
    <row r="42" spans="1:8">
      <c r="A42" s="406"/>
      <c r="B42" s="407" t="s">
        <v>460</v>
      </c>
      <c r="C42" s="410">
        <v>0</v>
      </c>
      <c r="D42" s="410">
        <v>0</v>
      </c>
      <c r="E42" s="410">
        <f t="shared" si="11"/>
        <v>0</v>
      </c>
      <c r="F42" s="410">
        <v>0</v>
      </c>
      <c r="G42" s="410">
        <v>0</v>
      </c>
      <c r="H42" s="410">
        <f t="shared" si="12"/>
        <v>0</v>
      </c>
    </row>
    <row r="43" spans="1:8">
      <c r="A43" s="406"/>
      <c r="B43" s="407"/>
      <c r="C43" s="410"/>
      <c r="D43" s="410"/>
      <c r="E43" s="410"/>
      <c r="F43" s="410"/>
      <c r="G43" s="410"/>
      <c r="H43" s="410"/>
    </row>
    <row r="44" spans="1:8">
      <c r="A44" s="412"/>
      <c r="B44" s="413" t="s">
        <v>462</v>
      </c>
      <c r="C44" s="414">
        <f>C10</f>
        <v>0</v>
      </c>
      <c r="D44" s="414">
        <f t="shared" ref="D44:H44" si="13">D10</f>
        <v>220000</v>
      </c>
      <c r="E44" s="414">
        <f t="shared" si="13"/>
        <v>220000</v>
      </c>
      <c r="F44" s="414">
        <f t="shared" si="13"/>
        <v>220000</v>
      </c>
      <c r="G44" s="414">
        <f t="shared" si="13"/>
        <v>110000</v>
      </c>
      <c r="H44" s="414">
        <f t="shared" si="13"/>
        <v>0</v>
      </c>
    </row>
    <row r="45" spans="1:8">
      <c r="A45" s="412"/>
      <c r="B45" s="413" t="s">
        <v>463</v>
      </c>
      <c r="C45" s="414">
        <f>'[2]EAPED CF'!C10+'[2]EAPED CF (2)'!C10</f>
        <v>145940431</v>
      </c>
      <c r="D45" s="415">
        <f>'[2]EAPED CF'!D10+'[2]EAPED CF (2)'!D10</f>
        <v>-13821105</v>
      </c>
      <c r="E45" s="414">
        <f>'[2]EAPED CF'!E10+'[2]EAPED CF (2)'!E10</f>
        <v>132119325</v>
      </c>
      <c r="F45" s="414">
        <f>'[2]EAPED CF'!F10+'[2]EAPED CF (2)'!F10</f>
        <v>131130678</v>
      </c>
      <c r="G45" s="414">
        <f>'[2]EAPED CF'!G10+'[2]EAPED CF (2)'!G10</f>
        <v>122576947</v>
      </c>
      <c r="H45" s="414">
        <f>'[2]EAPED CF'!H10+'[2]EAPED CF (2)'!H10</f>
        <v>988647</v>
      </c>
    </row>
    <row r="46" spans="1:8">
      <c r="A46" s="416"/>
      <c r="B46" s="324"/>
      <c r="C46" s="417"/>
      <c r="D46" s="417"/>
      <c r="E46" s="417"/>
      <c r="F46" s="417"/>
      <c r="G46" s="417"/>
      <c r="H46" s="417"/>
    </row>
  </sheetData>
  <mergeCells count="14">
    <mergeCell ref="A28:B28"/>
    <mergeCell ref="A38:B38"/>
    <mergeCell ref="A7:B9"/>
    <mergeCell ref="C7:G7"/>
    <mergeCell ref="H7:H8"/>
    <mergeCell ref="A10:B10"/>
    <mergeCell ref="A11:B11"/>
    <mergeCell ref="A20:B20"/>
    <mergeCell ref="A1:H1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CB237-17D4-471F-AABA-E218C9591576}">
  <dimension ref="A1:H35"/>
  <sheetViews>
    <sheetView tabSelected="1" workbookViewId="0">
      <selection sqref="A1:H35"/>
    </sheetView>
  </sheetViews>
  <sheetFormatPr baseColWidth="10" defaultRowHeight="14.4"/>
  <cols>
    <col min="1" max="1" width="4.5546875" customWidth="1"/>
    <col min="2" max="2" width="60.33203125" customWidth="1"/>
    <col min="3" max="8" width="12.6640625" customWidth="1"/>
  </cols>
  <sheetData>
    <row r="1" spans="1:8">
      <c r="A1" s="365" t="s">
        <v>141</v>
      </c>
      <c r="B1" s="365"/>
      <c r="C1" s="365"/>
      <c r="D1" s="365"/>
      <c r="E1" s="365"/>
      <c r="F1" s="365"/>
      <c r="G1" s="365"/>
      <c r="H1" s="365"/>
    </row>
    <row r="2" spans="1:8">
      <c r="A2" s="365" t="s">
        <v>142</v>
      </c>
      <c r="B2" s="365"/>
      <c r="C2" s="365"/>
      <c r="D2" s="365"/>
      <c r="E2" s="365"/>
      <c r="F2" s="365"/>
      <c r="G2" s="365"/>
      <c r="H2" s="365"/>
    </row>
    <row r="3" spans="1:8">
      <c r="A3" s="365" t="s">
        <v>412</v>
      </c>
      <c r="B3" s="365"/>
      <c r="C3" s="365"/>
      <c r="D3" s="365"/>
      <c r="E3" s="365"/>
      <c r="F3" s="365"/>
      <c r="G3" s="365"/>
      <c r="H3" s="365"/>
    </row>
    <row r="4" spans="1:8">
      <c r="A4" s="365" t="s">
        <v>464</v>
      </c>
      <c r="B4" s="365"/>
      <c r="C4" s="365"/>
      <c r="D4" s="365"/>
      <c r="E4" s="365"/>
      <c r="F4" s="365"/>
      <c r="G4" s="365"/>
      <c r="H4" s="365"/>
    </row>
    <row r="5" spans="1:8">
      <c r="A5" s="366" t="s">
        <v>173</v>
      </c>
      <c r="B5" s="366"/>
      <c r="C5" s="366"/>
      <c r="D5" s="366"/>
      <c r="E5" s="366"/>
      <c r="F5" s="366"/>
      <c r="G5" s="366"/>
      <c r="H5" s="366"/>
    </row>
    <row r="6" spans="1:8">
      <c r="A6" s="385" t="s">
        <v>330</v>
      </c>
      <c r="B6" s="385"/>
      <c r="C6" s="385"/>
      <c r="D6" s="385"/>
      <c r="E6" s="385"/>
      <c r="F6" s="385"/>
      <c r="G6" s="385"/>
      <c r="H6" s="385"/>
    </row>
    <row r="7" spans="1:8">
      <c r="A7" s="394" t="s">
        <v>225</v>
      </c>
      <c r="B7" s="394"/>
      <c r="C7" s="395" t="s">
        <v>331</v>
      </c>
      <c r="D7" s="395"/>
      <c r="E7" s="395"/>
      <c r="F7" s="395"/>
      <c r="G7" s="395"/>
      <c r="H7" s="395" t="s">
        <v>332</v>
      </c>
    </row>
    <row r="8" spans="1:8" ht="30.6">
      <c r="A8" s="396"/>
      <c r="B8" s="396"/>
      <c r="C8" s="397" t="s">
        <v>226</v>
      </c>
      <c r="D8" s="397" t="s">
        <v>333</v>
      </c>
      <c r="E8" s="397" t="s">
        <v>257</v>
      </c>
      <c r="F8" s="397" t="s">
        <v>210</v>
      </c>
      <c r="G8" s="397" t="s">
        <v>227</v>
      </c>
      <c r="H8" s="398"/>
    </row>
    <row r="9" spans="1:8">
      <c r="A9" s="396"/>
      <c r="B9" s="396"/>
      <c r="C9" s="397">
        <v>1</v>
      </c>
      <c r="D9" s="397">
        <v>2</v>
      </c>
      <c r="E9" s="397" t="s">
        <v>334</v>
      </c>
      <c r="F9" s="397">
        <v>4</v>
      </c>
      <c r="G9" s="397">
        <v>5</v>
      </c>
      <c r="H9" s="397" t="s">
        <v>335</v>
      </c>
    </row>
    <row r="10" spans="1:8">
      <c r="A10" s="399" t="s">
        <v>336</v>
      </c>
      <c r="B10" s="400"/>
      <c r="C10" s="401">
        <f>C11+C12+C13+C16+C17+C20</f>
        <v>52576188</v>
      </c>
      <c r="D10" s="402">
        <f t="shared" ref="D10:H10" si="0">D11+D12+D13+D16+D17+D20</f>
        <v>-5127550</v>
      </c>
      <c r="E10" s="401">
        <f t="shared" si="0"/>
        <v>47448639</v>
      </c>
      <c r="F10" s="401">
        <f t="shared" si="0"/>
        <v>47448639</v>
      </c>
      <c r="G10" s="401">
        <f t="shared" si="0"/>
        <v>46219214</v>
      </c>
      <c r="H10" s="401">
        <f t="shared" si="0"/>
        <v>0</v>
      </c>
    </row>
    <row r="11" spans="1:8">
      <c r="A11" s="418" t="s">
        <v>465</v>
      </c>
      <c r="B11" s="419"/>
      <c r="C11" s="408">
        <v>52576188</v>
      </c>
      <c r="D11" s="420">
        <v>-5127550</v>
      </c>
      <c r="E11" s="408">
        <f>C11+D11+1</f>
        <v>47448639</v>
      </c>
      <c r="F11" s="408">
        <v>47448639</v>
      </c>
      <c r="G11" s="408">
        <v>46219214</v>
      </c>
      <c r="H11" s="408">
        <f>E11-F11</f>
        <v>0</v>
      </c>
    </row>
    <row r="12" spans="1:8">
      <c r="A12" s="418" t="s">
        <v>466</v>
      </c>
      <c r="B12" s="419"/>
      <c r="C12" s="408">
        <v>0</v>
      </c>
      <c r="D12" s="408">
        <v>0</v>
      </c>
      <c r="E12" s="408">
        <v>0</v>
      </c>
      <c r="F12" s="408">
        <v>0</v>
      </c>
      <c r="G12" s="408">
        <v>0</v>
      </c>
      <c r="H12" s="408">
        <f>E12-F12</f>
        <v>0</v>
      </c>
    </row>
    <row r="13" spans="1:8">
      <c r="A13" s="418" t="s">
        <v>467</v>
      </c>
      <c r="B13" s="419"/>
      <c r="C13" s="408">
        <f>SUM(C14:C15)</f>
        <v>0</v>
      </c>
      <c r="D13" s="408">
        <f t="shared" ref="D13:H13" si="1">SUM(D14:D15)</f>
        <v>0</v>
      </c>
      <c r="E13" s="408">
        <f t="shared" si="1"/>
        <v>0</v>
      </c>
      <c r="F13" s="408">
        <f t="shared" si="1"/>
        <v>0</v>
      </c>
      <c r="G13" s="408">
        <f t="shared" si="1"/>
        <v>0</v>
      </c>
      <c r="H13" s="408">
        <f t="shared" si="1"/>
        <v>0</v>
      </c>
    </row>
    <row r="14" spans="1:8">
      <c r="A14" s="406"/>
      <c r="B14" s="407" t="s">
        <v>468</v>
      </c>
      <c r="C14" s="421">
        <v>0</v>
      </c>
      <c r="D14" s="421">
        <v>0</v>
      </c>
      <c r="E14" s="421">
        <f>C14+D14</f>
        <v>0</v>
      </c>
      <c r="F14" s="421">
        <v>0</v>
      </c>
      <c r="G14" s="421">
        <v>0</v>
      </c>
      <c r="H14" s="421">
        <f>E14-F14</f>
        <v>0</v>
      </c>
    </row>
    <row r="15" spans="1:8">
      <c r="A15" s="406"/>
      <c r="B15" s="407" t="s">
        <v>469</v>
      </c>
      <c r="C15" s="421">
        <v>0</v>
      </c>
      <c r="D15" s="421">
        <v>0</v>
      </c>
      <c r="E15" s="421">
        <f>C15+D15</f>
        <v>0</v>
      </c>
      <c r="F15" s="421">
        <v>0</v>
      </c>
      <c r="G15" s="421">
        <v>0</v>
      </c>
      <c r="H15" s="421">
        <f>E15-F15</f>
        <v>0</v>
      </c>
    </row>
    <row r="16" spans="1:8">
      <c r="A16" s="418" t="s">
        <v>470</v>
      </c>
      <c r="B16" s="419"/>
      <c r="C16" s="408">
        <v>0</v>
      </c>
      <c r="D16" s="408">
        <v>0</v>
      </c>
      <c r="E16" s="408">
        <f>C16+D16</f>
        <v>0</v>
      </c>
      <c r="F16" s="408">
        <v>0</v>
      </c>
      <c r="G16" s="408">
        <v>0</v>
      </c>
      <c r="H16" s="408">
        <f>E16-F16</f>
        <v>0</v>
      </c>
    </row>
    <row r="17" spans="1:8">
      <c r="A17" s="418" t="s">
        <v>471</v>
      </c>
      <c r="B17" s="419"/>
      <c r="C17" s="408">
        <f>SUM(C18:C19)</f>
        <v>0</v>
      </c>
      <c r="D17" s="408">
        <f t="shared" ref="D17:H17" si="2">SUM(D18:D19)</f>
        <v>0</v>
      </c>
      <c r="E17" s="408">
        <f t="shared" si="2"/>
        <v>0</v>
      </c>
      <c r="F17" s="408">
        <f t="shared" si="2"/>
        <v>0</v>
      </c>
      <c r="G17" s="408">
        <f t="shared" si="2"/>
        <v>0</v>
      </c>
      <c r="H17" s="408">
        <f t="shared" si="2"/>
        <v>0</v>
      </c>
    </row>
    <row r="18" spans="1:8">
      <c r="A18" s="406"/>
      <c r="B18" s="407" t="s">
        <v>472</v>
      </c>
      <c r="C18" s="422">
        <v>0</v>
      </c>
      <c r="D18" s="422">
        <v>0</v>
      </c>
      <c r="E18" s="422">
        <f>C18+D18</f>
        <v>0</v>
      </c>
      <c r="F18" s="422">
        <v>0</v>
      </c>
      <c r="G18" s="422">
        <v>0</v>
      </c>
      <c r="H18" s="422">
        <f>E18+F18</f>
        <v>0</v>
      </c>
    </row>
    <row r="19" spans="1:8">
      <c r="A19" s="406"/>
      <c r="B19" s="407" t="s">
        <v>473</v>
      </c>
      <c r="C19" s="422">
        <v>0</v>
      </c>
      <c r="D19" s="422">
        <v>0</v>
      </c>
      <c r="E19" s="422">
        <f>C19+D19</f>
        <v>0</v>
      </c>
      <c r="F19" s="422">
        <v>0</v>
      </c>
      <c r="G19" s="422">
        <v>0</v>
      </c>
      <c r="H19" s="422">
        <f>E19+F19</f>
        <v>0</v>
      </c>
    </row>
    <row r="20" spans="1:8">
      <c r="A20" s="418" t="s">
        <v>474</v>
      </c>
      <c r="B20" s="419"/>
      <c r="C20" s="408">
        <v>0</v>
      </c>
      <c r="D20" s="408">
        <v>0</v>
      </c>
      <c r="E20" s="408">
        <f>C20+D20</f>
        <v>0</v>
      </c>
      <c r="F20" s="408">
        <v>0</v>
      </c>
      <c r="G20" s="408">
        <v>0</v>
      </c>
      <c r="H20" s="408">
        <f>E20-F20</f>
        <v>0</v>
      </c>
    </row>
    <row r="21" spans="1:8">
      <c r="A21" s="406"/>
      <c r="B21" s="407"/>
      <c r="C21" s="410"/>
      <c r="D21" s="423"/>
      <c r="E21" s="410"/>
      <c r="F21" s="410"/>
      <c r="G21" s="410"/>
      <c r="H21" s="410"/>
    </row>
    <row r="22" spans="1:8">
      <c r="A22" s="399" t="s">
        <v>413</v>
      </c>
      <c r="B22" s="400"/>
      <c r="C22" s="401">
        <f>C23+C24+C25+C28+C29+C32</f>
        <v>0</v>
      </c>
      <c r="D22" s="401">
        <f t="shared" ref="D22:H22" si="3">D23+D24+D25+D28+D29+D32</f>
        <v>0</v>
      </c>
      <c r="E22" s="401">
        <f t="shared" si="3"/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</row>
    <row r="23" spans="1:8">
      <c r="A23" s="418" t="s">
        <v>465</v>
      </c>
      <c r="B23" s="419"/>
      <c r="C23" s="410">
        <v>0</v>
      </c>
      <c r="D23" s="410">
        <v>0</v>
      </c>
      <c r="E23" s="410">
        <f>C23+D23</f>
        <v>0</v>
      </c>
      <c r="F23" s="410">
        <v>0</v>
      </c>
      <c r="G23" s="410">
        <v>0</v>
      </c>
      <c r="H23" s="410">
        <f>E23-F23</f>
        <v>0</v>
      </c>
    </row>
    <row r="24" spans="1:8">
      <c r="A24" s="418" t="s">
        <v>466</v>
      </c>
      <c r="B24" s="419"/>
      <c r="C24" s="410">
        <v>0</v>
      </c>
      <c r="D24" s="410">
        <v>0</v>
      </c>
      <c r="E24" s="410">
        <f>C24+D24</f>
        <v>0</v>
      </c>
      <c r="F24" s="410">
        <v>0</v>
      </c>
      <c r="G24" s="410">
        <v>0</v>
      </c>
      <c r="H24" s="410">
        <f>E24-F24</f>
        <v>0</v>
      </c>
    </row>
    <row r="25" spans="1:8">
      <c r="A25" s="418" t="s">
        <v>467</v>
      </c>
      <c r="B25" s="419"/>
      <c r="C25" s="410">
        <f>SUM(C26:C27)</f>
        <v>0</v>
      </c>
      <c r="D25" s="410">
        <f t="shared" ref="D25:H25" si="4">SUM(D26:D27)</f>
        <v>0</v>
      </c>
      <c r="E25" s="410">
        <f t="shared" si="4"/>
        <v>0</v>
      </c>
      <c r="F25" s="410">
        <f t="shared" si="4"/>
        <v>0</v>
      </c>
      <c r="G25" s="410">
        <f t="shared" si="4"/>
        <v>0</v>
      </c>
      <c r="H25" s="410">
        <f t="shared" si="4"/>
        <v>0</v>
      </c>
    </row>
    <row r="26" spans="1:8">
      <c r="A26" s="406"/>
      <c r="B26" s="407" t="s">
        <v>468</v>
      </c>
      <c r="C26" s="424">
        <v>0</v>
      </c>
      <c r="D26" s="424">
        <v>0</v>
      </c>
      <c r="E26" s="424">
        <f>C26+D26</f>
        <v>0</v>
      </c>
      <c r="F26" s="424">
        <v>0</v>
      </c>
      <c r="G26" s="424">
        <v>0</v>
      </c>
      <c r="H26" s="424">
        <f>E26-F26</f>
        <v>0</v>
      </c>
    </row>
    <row r="27" spans="1:8">
      <c r="A27" s="406"/>
      <c r="B27" s="407" t="s">
        <v>469</v>
      </c>
      <c r="C27" s="424">
        <v>0</v>
      </c>
      <c r="D27" s="424">
        <v>0</v>
      </c>
      <c r="E27" s="424">
        <f>C27+D27</f>
        <v>0</v>
      </c>
      <c r="F27" s="424">
        <v>0</v>
      </c>
      <c r="G27" s="424">
        <v>0</v>
      </c>
      <c r="H27" s="424">
        <f>E27-F27</f>
        <v>0</v>
      </c>
    </row>
    <row r="28" spans="1:8">
      <c r="A28" s="418" t="s">
        <v>470</v>
      </c>
      <c r="B28" s="419"/>
      <c r="C28" s="410">
        <v>0</v>
      </c>
      <c r="D28" s="410">
        <v>0</v>
      </c>
      <c r="E28" s="410">
        <f>C28+D28</f>
        <v>0</v>
      </c>
      <c r="F28" s="410">
        <v>0</v>
      </c>
      <c r="G28" s="410">
        <v>0</v>
      </c>
      <c r="H28" s="410">
        <f>E28-F28</f>
        <v>0</v>
      </c>
    </row>
    <row r="29" spans="1:8">
      <c r="A29" s="418" t="s">
        <v>471</v>
      </c>
      <c r="B29" s="419"/>
      <c r="C29" s="410">
        <f>SUM(C30:C31)</f>
        <v>0</v>
      </c>
      <c r="D29" s="410">
        <f t="shared" ref="D29:H29" si="5">SUM(D30:D31)</f>
        <v>0</v>
      </c>
      <c r="E29" s="410">
        <f t="shared" si="5"/>
        <v>0</v>
      </c>
      <c r="F29" s="410">
        <f t="shared" si="5"/>
        <v>0</v>
      </c>
      <c r="G29" s="410">
        <f t="shared" si="5"/>
        <v>0</v>
      </c>
      <c r="H29" s="410">
        <f t="shared" si="5"/>
        <v>0</v>
      </c>
    </row>
    <row r="30" spans="1:8">
      <c r="A30" s="406"/>
      <c r="B30" s="407" t="s">
        <v>472</v>
      </c>
      <c r="C30" s="424">
        <v>0</v>
      </c>
      <c r="D30" s="424">
        <v>0</v>
      </c>
      <c r="E30" s="424">
        <f>C30+D30</f>
        <v>0</v>
      </c>
      <c r="F30" s="424">
        <v>0</v>
      </c>
      <c r="G30" s="424">
        <v>0</v>
      </c>
      <c r="H30" s="424">
        <f>E30-F30</f>
        <v>0</v>
      </c>
    </row>
    <row r="31" spans="1:8">
      <c r="A31" s="406"/>
      <c r="B31" s="407" t="s">
        <v>473</v>
      </c>
      <c r="C31" s="424">
        <v>0</v>
      </c>
      <c r="D31" s="424">
        <v>0</v>
      </c>
      <c r="E31" s="424">
        <f>C31+D31</f>
        <v>0</v>
      </c>
      <c r="F31" s="424">
        <v>0</v>
      </c>
      <c r="G31" s="424">
        <v>0</v>
      </c>
      <c r="H31" s="424">
        <f>E31-F31</f>
        <v>0</v>
      </c>
    </row>
    <row r="32" spans="1:8">
      <c r="A32" s="418" t="s">
        <v>474</v>
      </c>
      <c r="B32" s="419"/>
      <c r="C32" s="410">
        <v>0</v>
      </c>
      <c r="D32" s="410">
        <v>0</v>
      </c>
      <c r="E32" s="410">
        <f>C32+D32</f>
        <v>0</v>
      </c>
      <c r="F32" s="410">
        <v>0</v>
      </c>
      <c r="G32" s="410">
        <v>0</v>
      </c>
      <c r="H32" s="410">
        <f>E32-F32</f>
        <v>0</v>
      </c>
    </row>
    <row r="33" spans="1:8">
      <c r="A33" s="406"/>
      <c r="B33" s="407"/>
      <c r="C33" s="410"/>
      <c r="D33" s="410"/>
      <c r="E33" s="410"/>
      <c r="F33" s="410"/>
      <c r="G33" s="410"/>
      <c r="H33" s="410"/>
    </row>
    <row r="34" spans="1:8">
      <c r="A34" s="425" t="s">
        <v>475</v>
      </c>
      <c r="B34" s="426"/>
      <c r="C34" s="427">
        <f>C10+C22</f>
        <v>52576188</v>
      </c>
      <c r="D34" s="428">
        <f t="shared" ref="D34:H34" si="6">D10+D22</f>
        <v>-5127550</v>
      </c>
      <c r="E34" s="427">
        <f t="shared" si="6"/>
        <v>47448639</v>
      </c>
      <c r="F34" s="427">
        <f t="shared" si="6"/>
        <v>47448639</v>
      </c>
      <c r="G34" s="427">
        <f t="shared" si="6"/>
        <v>46219214</v>
      </c>
      <c r="H34" s="427">
        <f t="shared" si="6"/>
        <v>0</v>
      </c>
    </row>
    <row r="35" spans="1:8">
      <c r="A35" s="429"/>
      <c r="B35" s="430"/>
      <c r="C35" s="431"/>
      <c r="D35" s="431"/>
      <c r="E35" s="431"/>
      <c r="F35" s="431"/>
      <c r="G35" s="431"/>
      <c r="H35" s="431"/>
    </row>
  </sheetData>
  <mergeCells count="24">
    <mergeCell ref="A24:B24"/>
    <mergeCell ref="A25:B25"/>
    <mergeCell ref="A28:B28"/>
    <mergeCell ref="A29:B29"/>
    <mergeCell ref="A32:B32"/>
    <mergeCell ref="A34:B34"/>
    <mergeCell ref="A13:B13"/>
    <mergeCell ref="A16:B16"/>
    <mergeCell ref="A17:B17"/>
    <mergeCell ref="A20:B20"/>
    <mergeCell ref="A22:B22"/>
    <mergeCell ref="A23:B23"/>
    <mergeCell ref="A7:B9"/>
    <mergeCell ref="C7:G7"/>
    <mergeCell ref="H7:H8"/>
    <mergeCell ref="A10:B10"/>
    <mergeCell ref="A11:B11"/>
    <mergeCell ref="A12:B12"/>
    <mergeCell ref="A1:H1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3C8A1-1F3E-4246-A1FC-1A462FD5E852}">
  <dimension ref="A1:I41"/>
  <sheetViews>
    <sheetView workbookViewId="0">
      <selection sqref="A1:I41"/>
    </sheetView>
  </sheetViews>
  <sheetFormatPr baseColWidth="10" defaultRowHeight="14.4"/>
  <cols>
    <col min="1" max="1" width="3.6640625" customWidth="1"/>
    <col min="2" max="2" width="30.6640625" customWidth="1"/>
    <col min="3" max="3" width="27.44140625" customWidth="1"/>
    <col min="4" max="9" width="15.6640625" customWidth="1"/>
  </cols>
  <sheetData>
    <row r="1" spans="1:9">
      <c r="A1" s="432" t="s">
        <v>141</v>
      </c>
      <c r="B1" s="433"/>
      <c r="C1" s="433"/>
      <c r="D1" s="433"/>
      <c r="E1" s="433"/>
      <c r="F1" s="433"/>
      <c r="G1" s="433"/>
      <c r="H1" s="433"/>
      <c r="I1" s="434"/>
    </row>
    <row r="2" spans="1:9">
      <c r="A2" s="435" t="s">
        <v>142</v>
      </c>
      <c r="B2" s="436"/>
      <c r="C2" s="436"/>
      <c r="D2" s="436"/>
      <c r="E2" s="436"/>
      <c r="F2" s="436"/>
      <c r="G2" s="436"/>
      <c r="H2" s="436"/>
      <c r="I2" s="437"/>
    </row>
    <row r="3" spans="1:9">
      <c r="A3" s="435" t="s">
        <v>476</v>
      </c>
      <c r="B3" s="436"/>
      <c r="C3" s="436"/>
      <c r="D3" s="436"/>
      <c r="E3" s="436"/>
      <c r="F3" s="436"/>
      <c r="G3" s="436"/>
      <c r="H3" s="436"/>
      <c r="I3" s="437"/>
    </row>
    <row r="4" spans="1:9">
      <c r="A4" s="438" t="s">
        <v>330</v>
      </c>
      <c r="B4" s="241"/>
      <c r="C4" s="241"/>
      <c r="D4" s="241"/>
      <c r="E4" s="241"/>
      <c r="F4" s="241"/>
      <c r="G4" s="241"/>
      <c r="H4" s="241"/>
      <c r="I4" s="439"/>
    </row>
    <row r="5" spans="1:9">
      <c r="A5" s="438" t="s">
        <v>477</v>
      </c>
      <c r="B5" s="241"/>
      <c r="C5" s="241"/>
      <c r="D5" s="241"/>
      <c r="E5" s="241"/>
      <c r="F5" s="241"/>
      <c r="G5" s="241"/>
      <c r="H5" s="241"/>
      <c r="I5" s="439"/>
    </row>
    <row r="6" spans="1:9">
      <c r="A6" s="440"/>
      <c r="B6" s="440"/>
      <c r="C6" s="440"/>
      <c r="D6" s="440"/>
      <c r="E6" s="440"/>
      <c r="F6" s="440"/>
      <c r="G6" s="440"/>
      <c r="H6" s="440"/>
      <c r="I6" s="440"/>
    </row>
    <row r="7" spans="1:9">
      <c r="A7" s="441" t="s">
        <v>478</v>
      </c>
      <c r="B7" s="442"/>
      <c r="C7" s="442"/>
      <c r="D7" s="443" t="s">
        <v>479</v>
      </c>
      <c r="E7" s="443" t="s">
        <v>480</v>
      </c>
      <c r="F7" s="443" t="s">
        <v>481</v>
      </c>
      <c r="G7" s="443" t="s">
        <v>482</v>
      </c>
      <c r="H7" s="443" t="s">
        <v>483</v>
      </c>
      <c r="I7" s="444" t="s">
        <v>484</v>
      </c>
    </row>
    <row r="8" spans="1:9">
      <c r="A8" s="445"/>
      <c r="B8" s="287"/>
      <c r="C8" s="287"/>
      <c r="D8" s="446" t="s">
        <v>255</v>
      </c>
      <c r="E8" s="446" t="s">
        <v>256</v>
      </c>
      <c r="F8" s="446" t="s">
        <v>256</v>
      </c>
      <c r="G8" s="446" t="s">
        <v>256</v>
      </c>
      <c r="H8" s="446" t="s">
        <v>256</v>
      </c>
      <c r="I8" s="447" t="s">
        <v>256</v>
      </c>
    </row>
    <row r="9" spans="1:9">
      <c r="A9" s="448"/>
      <c r="B9" s="449"/>
      <c r="C9" s="449"/>
      <c r="D9" s="450" t="s">
        <v>259</v>
      </c>
      <c r="E9" s="450" t="s">
        <v>260</v>
      </c>
      <c r="F9" s="450" t="s">
        <v>260</v>
      </c>
      <c r="G9" s="450" t="s">
        <v>260</v>
      </c>
      <c r="H9" s="450" t="s">
        <v>260</v>
      </c>
      <c r="I9" s="451" t="s">
        <v>260</v>
      </c>
    </row>
    <row r="10" spans="1:9">
      <c r="A10" s="452" t="s">
        <v>485</v>
      </c>
      <c r="B10" s="453"/>
      <c r="C10" s="454"/>
      <c r="D10" s="455">
        <f>D11+D12+D13+D14+D15+D16+D17+D18+D19+D20+D21+D22</f>
        <v>131898493</v>
      </c>
      <c r="E10" s="455">
        <f t="shared" ref="E10:I10" si="0">E11+E12+E13+E14+E15+E16+E17+E18+E19+E20+E21+E22</f>
        <v>91545075</v>
      </c>
      <c r="F10" s="455">
        <f t="shared" si="0"/>
        <v>221550332</v>
      </c>
      <c r="G10" s="455">
        <f t="shared" si="0"/>
        <v>243705364</v>
      </c>
      <c r="H10" s="455">
        <f t="shared" si="0"/>
        <v>255890632</v>
      </c>
      <c r="I10" s="455">
        <f t="shared" si="0"/>
        <v>281479695.19999999</v>
      </c>
    </row>
    <row r="11" spans="1:9">
      <c r="A11" s="456" t="s">
        <v>266</v>
      </c>
      <c r="B11" s="457"/>
      <c r="C11" s="458"/>
      <c r="D11" s="459">
        <v>0</v>
      </c>
      <c r="E11" s="459">
        <v>0</v>
      </c>
      <c r="F11" s="459">
        <v>0</v>
      </c>
      <c r="G11" s="459">
        <v>0</v>
      </c>
      <c r="H11" s="459">
        <v>0</v>
      </c>
      <c r="I11" s="459">
        <v>0</v>
      </c>
    </row>
    <row r="12" spans="1:9">
      <c r="A12" s="456" t="s">
        <v>267</v>
      </c>
      <c r="B12" s="457"/>
      <c r="C12" s="458"/>
      <c r="D12" s="459">
        <v>0</v>
      </c>
      <c r="E12" s="459">
        <v>0</v>
      </c>
      <c r="F12" s="459">
        <v>0</v>
      </c>
      <c r="G12" s="459">
        <v>0</v>
      </c>
      <c r="H12" s="459">
        <v>0</v>
      </c>
      <c r="I12" s="459">
        <v>0</v>
      </c>
    </row>
    <row r="13" spans="1:9">
      <c r="A13" s="456" t="s">
        <v>268</v>
      </c>
      <c r="B13" s="457"/>
      <c r="C13" s="458"/>
      <c r="D13" s="459">
        <v>0</v>
      </c>
      <c r="E13" s="459">
        <v>0</v>
      </c>
      <c r="F13" s="459">
        <v>0</v>
      </c>
      <c r="G13" s="459">
        <v>0</v>
      </c>
      <c r="H13" s="459">
        <v>0</v>
      </c>
      <c r="I13" s="459">
        <v>0</v>
      </c>
    </row>
    <row r="14" spans="1:9">
      <c r="A14" s="456" t="s">
        <v>269</v>
      </c>
      <c r="B14" s="457"/>
      <c r="C14" s="458"/>
      <c r="D14" s="459">
        <v>0</v>
      </c>
      <c r="E14" s="459">
        <v>0</v>
      </c>
      <c r="F14" s="459">
        <v>0</v>
      </c>
      <c r="G14" s="459">
        <v>0</v>
      </c>
      <c r="H14" s="459">
        <v>0</v>
      </c>
      <c r="I14" s="459">
        <v>0</v>
      </c>
    </row>
    <row r="15" spans="1:9">
      <c r="A15" s="456" t="s">
        <v>270</v>
      </c>
      <c r="B15" s="457"/>
      <c r="C15" s="458"/>
      <c r="D15" s="459">
        <v>0</v>
      </c>
      <c r="E15" s="459">
        <v>0</v>
      </c>
      <c r="F15" s="459">
        <v>0</v>
      </c>
      <c r="G15" s="459">
        <v>0</v>
      </c>
      <c r="H15" s="459">
        <v>0</v>
      </c>
      <c r="I15" s="459">
        <v>0</v>
      </c>
    </row>
    <row r="16" spans="1:9">
      <c r="A16" s="456" t="s">
        <v>271</v>
      </c>
      <c r="B16" s="457"/>
      <c r="C16" s="458"/>
      <c r="D16" s="459">
        <v>0</v>
      </c>
      <c r="E16" s="459">
        <v>0</v>
      </c>
      <c r="F16" s="459">
        <v>0</v>
      </c>
      <c r="G16" s="459">
        <v>0</v>
      </c>
      <c r="H16" s="459">
        <v>0</v>
      </c>
      <c r="I16" s="459">
        <v>0</v>
      </c>
    </row>
    <row r="17" spans="1:9">
      <c r="A17" s="456" t="s">
        <v>486</v>
      </c>
      <c r="B17" s="457"/>
      <c r="C17" s="458"/>
      <c r="D17" s="459">
        <v>9948135</v>
      </c>
      <c r="E17" s="459">
        <v>4198610</v>
      </c>
      <c r="F17" s="459">
        <v>34379091</v>
      </c>
      <c r="G17" s="459">
        <v>36098046</v>
      </c>
      <c r="H17" s="459">
        <v>37902948</v>
      </c>
      <c r="I17" s="459">
        <f>H17+3790294.8</f>
        <v>41693242.799999997</v>
      </c>
    </row>
    <row r="18" spans="1:9">
      <c r="A18" s="456" t="s">
        <v>273</v>
      </c>
      <c r="B18" s="457"/>
      <c r="C18" s="458"/>
      <c r="D18" s="459">
        <v>0</v>
      </c>
      <c r="E18" s="459">
        <v>0</v>
      </c>
      <c r="F18" s="459">
        <v>0</v>
      </c>
      <c r="G18" s="459">
        <v>0</v>
      </c>
      <c r="H18" s="459">
        <v>0</v>
      </c>
      <c r="I18" s="459">
        <v>0</v>
      </c>
    </row>
    <row r="19" spans="1:9">
      <c r="A19" s="456" t="s">
        <v>487</v>
      </c>
      <c r="B19" s="457"/>
      <c r="C19" s="458"/>
      <c r="D19" s="459">
        <v>0</v>
      </c>
      <c r="E19" s="459">
        <v>0</v>
      </c>
      <c r="F19" s="459">
        <v>0</v>
      </c>
      <c r="G19" s="459">
        <v>0</v>
      </c>
      <c r="H19" s="459">
        <v>0</v>
      </c>
      <c r="I19" s="459">
        <v>0</v>
      </c>
    </row>
    <row r="20" spans="1:9">
      <c r="A20" s="456" t="s">
        <v>488</v>
      </c>
      <c r="B20" s="457"/>
      <c r="C20" s="458"/>
      <c r="D20" s="459">
        <f>122170358-220000</f>
        <v>121950358</v>
      </c>
      <c r="E20" s="459">
        <v>87346465</v>
      </c>
      <c r="F20" s="459">
        <v>187171241</v>
      </c>
      <c r="G20" s="459">
        <v>207607318</v>
      </c>
      <c r="H20" s="459">
        <v>217987684</v>
      </c>
      <c r="I20" s="459">
        <f>H20+21798768.4</f>
        <v>239786452.40000001</v>
      </c>
    </row>
    <row r="21" spans="1:9">
      <c r="A21" s="456" t="s">
        <v>292</v>
      </c>
      <c r="B21" s="457"/>
      <c r="C21" s="458"/>
      <c r="D21" s="459">
        <v>0</v>
      </c>
      <c r="E21" s="459">
        <v>0</v>
      </c>
      <c r="F21" s="459">
        <v>0</v>
      </c>
      <c r="G21" s="459">
        <v>0</v>
      </c>
      <c r="H21" s="459">
        <v>0</v>
      </c>
      <c r="I21" s="459">
        <v>0</v>
      </c>
    </row>
    <row r="22" spans="1:9">
      <c r="A22" s="456" t="s">
        <v>489</v>
      </c>
      <c r="B22" s="457"/>
      <c r="C22" s="458"/>
      <c r="D22" s="459">
        <v>0</v>
      </c>
      <c r="E22" s="459">
        <v>0</v>
      </c>
      <c r="F22" s="459">
        <v>0</v>
      </c>
      <c r="G22" s="459">
        <v>0</v>
      </c>
      <c r="H22" s="459">
        <v>0</v>
      </c>
      <c r="I22" s="459">
        <v>0</v>
      </c>
    </row>
    <row r="23" spans="1:9">
      <c r="A23" s="460"/>
      <c r="B23" s="461"/>
      <c r="C23" s="462"/>
      <c r="D23" s="463"/>
      <c r="E23" s="299"/>
      <c r="F23" s="299"/>
      <c r="G23" s="299"/>
      <c r="H23" s="299"/>
      <c r="I23" s="299"/>
    </row>
    <row r="24" spans="1:9">
      <c r="A24" s="464" t="s">
        <v>490</v>
      </c>
      <c r="B24" s="297"/>
      <c r="C24" s="465"/>
      <c r="D24" s="463">
        <f>D25+D26+D27+D28+D29</f>
        <v>220000</v>
      </c>
      <c r="E24" s="463">
        <f t="shared" ref="E24:I24" si="1">E25+E26+E27+E28+E29</f>
        <v>1470800</v>
      </c>
      <c r="F24" s="463">
        <f t="shared" si="1"/>
        <v>9702662</v>
      </c>
      <c r="G24" s="463">
        <f t="shared" si="1"/>
        <v>10672927</v>
      </c>
      <c r="H24" s="463">
        <f t="shared" si="1"/>
        <v>11206573</v>
      </c>
      <c r="I24" s="463">
        <f t="shared" si="1"/>
        <v>12327230.300000001</v>
      </c>
    </row>
    <row r="25" spans="1:9">
      <c r="A25" s="466" t="s">
        <v>491</v>
      </c>
      <c r="B25" s="305"/>
      <c r="C25" s="467"/>
      <c r="D25" s="459">
        <v>0</v>
      </c>
      <c r="E25" s="459">
        <v>1470800</v>
      </c>
      <c r="F25" s="459">
        <v>9702662</v>
      </c>
      <c r="G25" s="459">
        <v>10672927</v>
      </c>
      <c r="H25" s="459">
        <v>11206573</v>
      </c>
      <c r="I25" s="459">
        <f>H25+1120657.3</f>
        <v>12327230.300000001</v>
      </c>
    </row>
    <row r="26" spans="1:9">
      <c r="A26" s="466" t="s">
        <v>492</v>
      </c>
      <c r="B26" s="305"/>
      <c r="C26" s="467"/>
      <c r="D26" s="459">
        <v>0</v>
      </c>
      <c r="E26" s="459">
        <v>0</v>
      </c>
      <c r="F26" s="459">
        <v>0</v>
      </c>
      <c r="G26" s="459">
        <v>0</v>
      </c>
      <c r="H26" s="459">
        <v>0</v>
      </c>
      <c r="I26" s="459">
        <v>0</v>
      </c>
    </row>
    <row r="27" spans="1:9">
      <c r="A27" s="466" t="s">
        <v>493</v>
      </c>
      <c r="B27" s="305"/>
      <c r="C27" s="467"/>
      <c r="D27" s="459">
        <v>0</v>
      </c>
      <c r="E27" s="459">
        <v>0</v>
      </c>
      <c r="F27" s="459">
        <v>0</v>
      </c>
      <c r="G27" s="459">
        <v>0</v>
      </c>
      <c r="H27" s="459">
        <v>0</v>
      </c>
      <c r="I27" s="459">
        <v>0</v>
      </c>
    </row>
    <row r="28" spans="1:9">
      <c r="A28" s="466" t="s">
        <v>494</v>
      </c>
      <c r="B28" s="305"/>
      <c r="C28" s="467"/>
      <c r="D28" s="459">
        <v>0</v>
      </c>
      <c r="E28" s="459">
        <v>0</v>
      </c>
      <c r="F28" s="459">
        <v>0</v>
      </c>
      <c r="G28" s="459">
        <v>0</v>
      </c>
      <c r="H28" s="459">
        <v>0</v>
      </c>
      <c r="I28" s="459">
        <v>0</v>
      </c>
    </row>
    <row r="29" spans="1:9">
      <c r="A29" s="466" t="s">
        <v>495</v>
      </c>
      <c r="B29" s="305"/>
      <c r="C29" s="467"/>
      <c r="D29" s="459">
        <v>220000</v>
      </c>
      <c r="E29" s="459">
        <v>0</v>
      </c>
      <c r="F29" s="459">
        <v>0</v>
      </c>
      <c r="G29" s="459">
        <v>0</v>
      </c>
      <c r="H29" s="459">
        <v>0</v>
      </c>
      <c r="I29" s="459">
        <v>0</v>
      </c>
    </row>
    <row r="30" spans="1:9">
      <c r="A30" s="468"/>
      <c r="B30" s="380"/>
      <c r="C30" s="469"/>
      <c r="D30" s="463"/>
      <c r="E30" s="299"/>
      <c r="F30" s="299"/>
      <c r="G30" s="299"/>
      <c r="H30" s="299"/>
      <c r="I30" s="299"/>
    </row>
    <row r="31" spans="1:9">
      <c r="A31" s="464" t="s">
        <v>496</v>
      </c>
      <c r="B31" s="297"/>
      <c r="C31" s="465"/>
      <c r="D31" s="463">
        <f>D32</f>
        <v>832</v>
      </c>
      <c r="E31" s="463">
        <f t="shared" ref="E31:I31" si="2">SUM(E32)</f>
        <v>0</v>
      </c>
      <c r="F31" s="463">
        <f t="shared" si="2"/>
        <v>0</v>
      </c>
      <c r="G31" s="463">
        <f t="shared" si="2"/>
        <v>0</v>
      </c>
      <c r="H31" s="463">
        <f t="shared" si="2"/>
        <v>0</v>
      </c>
      <c r="I31" s="463">
        <f t="shared" si="2"/>
        <v>0</v>
      </c>
    </row>
    <row r="32" spans="1:9">
      <c r="A32" s="466" t="s">
        <v>497</v>
      </c>
      <c r="B32" s="305"/>
      <c r="C32" s="467"/>
      <c r="D32" s="459">
        <v>832</v>
      </c>
      <c r="E32" s="470">
        <v>0</v>
      </c>
      <c r="F32" s="470">
        <v>0</v>
      </c>
      <c r="G32" s="470">
        <v>0</v>
      </c>
      <c r="H32" s="470">
        <v>0</v>
      </c>
      <c r="I32" s="470">
        <v>0</v>
      </c>
    </row>
    <row r="33" spans="1:9">
      <c r="A33" s="466"/>
      <c r="B33" s="305"/>
      <c r="C33" s="467"/>
      <c r="D33" s="471"/>
      <c r="E33" s="472"/>
      <c r="F33" s="472"/>
      <c r="G33" s="472"/>
      <c r="H33" s="472"/>
      <c r="I33" s="472"/>
    </row>
    <row r="34" spans="1:9">
      <c r="A34" s="464" t="s">
        <v>498</v>
      </c>
      <c r="B34" s="297"/>
      <c r="C34" s="465"/>
      <c r="D34" s="463">
        <f>SUM(D10+D24+D31)</f>
        <v>132119325</v>
      </c>
      <c r="E34" s="463">
        <f t="shared" ref="E34:I34" si="3">SUM(E10+E24+E31)</f>
        <v>93015875</v>
      </c>
      <c r="F34" s="463">
        <f t="shared" si="3"/>
        <v>231252994</v>
      </c>
      <c r="G34" s="463">
        <f t="shared" si="3"/>
        <v>254378291</v>
      </c>
      <c r="H34" s="463">
        <f t="shared" si="3"/>
        <v>267097205</v>
      </c>
      <c r="I34" s="463">
        <f t="shared" si="3"/>
        <v>293806925.5</v>
      </c>
    </row>
    <row r="35" spans="1:9">
      <c r="A35" s="466"/>
      <c r="B35" s="305"/>
      <c r="C35" s="467"/>
      <c r="D35" s="463"/>
      <c r="E35" s="299"/>
      <c r="F35" s="299"/>
      <c r="G35" s="299"/>
      <c r="H35" s="299"/>
      <c r="I35" s="299"/>
    </row>
    <row r="36" spans="1:9">
      <c r="A36" s="464" t="s">
        <v>499</v>
      </c>
      <c r="B36" s="297"/>
      <c r="C36" s="465"/>
      <c r="D36" s="463"/>
      <c r="E36" s="299"/>
      <c r="F36" s="299"/>
      <c r="G36" s="299"/>
      <c r="H36" s="299"/>
      <c r="I36" s="299"/>
    </row>
    <row r="37" spans="1:9">
      <c r="A37" s="466" t="s">
        <v>500</v>
      </c>
      <c r="B37" s="305"/>
      <c r="C37" s="467"/>
      <c r="D37" s="459">
        <v>0</v>
      </c>
      <c r="E37" s="459">
        <v>0</v>
      </c>
      <c r="F37" s="459">
        <v>0</v>
      </c>
      <c r="G37" s="459">
        <v>0</v>
      </c>
      <c r="H37" s="459">
        <v>0</v>
      </c>
      <c r="I37" s="459">
        <v>0</v>
      </c>
    </row>
    <row r="38" spans="1:9">
      <c r="A38" s="466" t="s">
        <v>501</v>
      </c>
      <c r="B38" s="305"/>
      <c r="C38" s="467"/>
      <c r="D38" s="459">
        <v>0</v>
      </c>
      <c r="E38" s="459">
        <v>0</v>
      </c>
      <c r="F38" s="459">
        <v>0</v>
      </c>
      <c r="G38" s="459">
        <v>0</v>
      </c>
      <c r="H38" s="459">
        <v>0</v>
      </c>
      <c r="I38" s="459">
        <v>0</v>
      </c>
    </row>
    <row r="39" spans="1:9">
      <c r="A39" s="464" t="s">
        <v>502</v>
      </c>
      <c r="B39" s="297"/>
      <c r="C39" s="465"/>
      <c r="D39" s="463">
        <f>D37+D38</f>
        <v>0</v>
      </c>
      <c r="E39" s="463">
        <f t="shared" ref="E39:I39" si="4">E37+E38</f>
        <v>0</v>
      </c>
      <c r="F39" s="463">
        <f t="shared" si="4"/>
        <v>0</v>
      </c>
      <c r="G39" s="463">
        <f t="shared" si="4"/>
        <v>0</v>
      </c>
      <c r="H39" s="463">
        <f t="shared" si="4"/>
        <v>0</v>
      </c>
      <c r="I39" s="463">
        <f t="shared" si="4"/>
        <v>0</v>
      </c>
    </row>
    <row r="40" spans="1:9">
      <c r="A40" s="473"/>
      <c r="B40" s="474"/>
      <c r="C40" s="475"/>
      <c r="D40" s="476"/>
      <c r="E40" s="477"/>
      <c r="F40" s="477"/>
      <c r="G40" s="477"/>
      <c r="H40" s="477"/>
      <c r="I40" s="477"/>
    </row>
    <row r="41" spans="1:9">
      <c r="A41" s="363"/>
      <c r="B41" s="363"/>
      <c r="C41" s="363"/>
      <c r="D41" s="364"/>
      <c r="E41" s="364"/>
      <c r="F41" s="364"/>
      <c r="G41" s="364"/>
      <c r="H41" s="364"/>
      <c r="I41" s="364"/>
    </row>
  </sheetData>
  <mergeCells count="40">
    <mergeCell ref="A34:C34"/>
    <mergeCell ref="A35:C35"/>
    <mergeCell ref="A36:C36"/>
    <mergeCell ref="A37:C37"/>
    <mergeCell ref="A38:C38"/>
    <mergeCell ref="A39:C39"/>
    <mergeCell ref="A27:C27"/>
    <mergeCell ref="A28:C28"/>
    <mergeCell ref="A29:C29"/>
    <mergeCell ref="A31:C31"/>
    <mergeCell ref="A32:C32"/>
    <mergeCell ref="A33:C33"/>
    <mergeCell ref="A20:C20"/>
    <mergeCell ref="A21:C21"/>
    <mergeCell ref="A22:C22"/>
    <mergeCell ref="A24:C24"/>
    <mergeCell ref="A25:C25"/>
    <mergeCell ref="A26:C26"/>
    <mergeCell ref="A14:C14"/>
    <mergeCell ref="A15:C15"/>
    <mergeCell ref="A16:C16"/>
    <mergeCell ref="A17:C17"/>
    <mergeCell ref="A18:C18"/>
    <mergeCell ref="A19:C19"/>
    <mergeCell ref="H7:H9"/>
    <mergeCell ref="I7:I9"/>
    <mergeCell ref="A10:C10"/>
    <mergeCell ref="A11:C11"/>
    <mergeCell ref="A12:C12"/>
    <mergeCell ref="A13:C13"/>
    <mergeCell ref="A1:I1"/>
    <mergeCell ref="A2:I2"/>
    <mergeCell ref="A3:I3"/>
    <mergeCell ref="A4:I4"/>
    <mergeCell ref="A5:I5"/>
    <mergeCell ref="A7:C9"/>
    <mergeCell ref="D7:D9"/>
    <mergeCell ref="E7:E9"/>
    <mergeCell ref="F7:F9"/>
    <mergeCell ref="G7:G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F79C7-1392-41EE-8B15-48AE90EA1358}">
  <dimension ref="A1:H30"/>
  <sheetViews>
    <sheetView workbookViewId="0">
      <selection sqref="A1:H30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478" t="s">
        <v>141</v>
      </c>
      <c r="B1" s="479"/>
      <c r="C1" s="479"/>
      <c r="D1" s="479"/>
      <c r="E1" s="479"/>
      <c r="F1" s="479"/>
      <c r="G1" s="479"/>
      <c r="H1" s="480"/>
    </row>
    <row r="2" spans="1:8">
      <c r="A2" s="481" t="s">
        <v>142</v>
      </c>
      <c r="B2" s="482"/>
      <c r="C2" s="482"/>
      <c r="D2" s="482"/>
      <c r="E2" s="482"/>
      <c r="F2" s="482"/>
      <c r="G2" s="482"/>
      <c r="H2" s="483"/>
    </row>
    <row r="3" spans="1:8">
      <c r="A3" s="481" t="s">
        <v>503</v>
      </c>
      <c r="B3" s="482"/>
      <c r="C3" s="482"/>
      <c r="D3" s="482"/>
      <c r="E3" s="482"/>
      <c r="F3" s="482"/>
      <c r="G3" s="482"/>
      <c r="H3" s="483"/>
    </row>
    <row r="4" spans="1:8">
      <c r="A4" s="484"/>
      <c r="B4" s="484"/>
      <c r="C4" s="484"/>
      <c r="D4" s="484"/>
      <c r="E4" s="484"/>
      <c r="F4" s="484"/>
      <c r="G4" s="484"/>
      <c r="H4" s="484"/>
    </row>
    <row r="5" spans="1:8">
      <c r="A5" s="485" t="s">
        <v>225</v>
      </c>
      <c r="B5" s="486"/>
      <c r="C5" s="487" t="s">
        <v>504</v>
      </c>
      <c r="D5" s="487" t="s">
        <v>480</v>
      </c>
      <c r="E5" s="487" t="s">
        <v>481</v>
      </c>
      <c r="F5" s="487" t="s">
        <v>482</v>
      </c>
      <c r="G5" s="487" t="s">
        <v>505</v>
      </c>
      <c r="H5" s="488" t="s">
        <v>484</v>
      </c>
    </row>
    <row r="6" spans="1:8">
      <c r="A6" s="335" t="s">
        <v>506</v>
      </c>
      <c r="B6" s="337"/>
      <c r="C6" s="489">
        <f>SUM(C7:C15)</f>
        <v>130910678</v>
      </c>
      <c r="D6" s="489">
        <f t="shared" ref="D6:H6" si="0">SUM(D7:D15)</f>
        <v>91545075</v>
      </c>
      <c r="E6" s="489">
        <f t="shared" si="0"/>
        <v>221550332</v>
      </c>
      <c r="F6" s="489">
        <f t="shared" si="0"/>
        <v>243705364</v>
      </c>
      <c r="G6" s="489">
        <f t="shared" si="0"/>
        <v>255890632.20000005</v>
      </c>
      <c r="H6" s="489">
        <f t="shared" si="0"/>
        <v>281479695.42000002</v>
      </c>
    </row>
    <row r="7" spans="1:8">
      <c r="A7" s="490"/>
      <c r="B7" s="491" t="s">
        <v>337</v>
      </c>
      <c r="C7" s="492">
        <v>47448639</v>
      </c>
      <c r="D7" s="492">
        <v>46389291</v>
      </c>
      <c r="E7" s="492">
        <v>65382626</v>
      </c>
      <c r="F7" s="492">
        <v>71920888</v>
      </c>
      <c r="G7" s="492">
        <f>+F7*1.05</f>
        <v>75516932.400000006</v>
      </c>
      <c r="H7" s="492">
        <f>+G7*1.1</f>
        <v>83068625.640000015</v>
      </c>
    </row>
    <row r="8" spans="1:8">
      <c r="A8" s="490"/>
      <c r="B8" s="491" t="s">
        <v>345</v>
      </c>
      <c r="C8" s="492">
        <v>11574158</v>
      </c>
      <c r="D8" s="492">
        <v>11971339</v>
      </c>
      <c r="E8" s="492">
        <v>41460786</v>
      </c>
      <c r="F8" s="492">
        <v>45606865</v>
      </c>
      <c r="G8" s="492">
        <f t="shared" ref="G8:G11" si="1">+F8*1.05</f>
        <v>47887208.25</v>
      </c>
      <c r="H8" s="492">
        <f t="shared" ref="H8:H11" si="2">+G8*1.1</f>
        <v>52675929.075000003</v>
      </c>
    </row>
    <row r="9" spans="1:8">
      <c r="A9" s="490"/>
      <c r="B9" s="491" t="s">
        <v>355</v>
      </c>
      <c r="C9" s="492">
        <v>16298021</v>
      </c>
      <c r="D9" s="492">
        <v>19165835</v>
      </c>
      <c r="E9" s="492">
        <v>46352762</v>
      </c>
      <c r="F9" s="492">
        <v>50988038</v>
      </c>
      <c r="G9" s="492">
        <f t="shared" si="1"/>
        <v>53537439.900000006</v>
      </c>
      <c r="H9" s="492">
        <f t="shared" si="2"/>
        <v>58891183.890000008</v>
      </c>
    </row>
    <row r="10" spans="1:8">
      <c r="A10" s="490"/>
      <c r="B10" s="491" t="s">
        <v>366</v>
      </c>
      <c r="C10" s="492">
        <v>55509669</v>
      </c>
      <c r="D10" s="492">
        <v>14018610</v>
      </c>
      <c r="E10" s="492">
        <v>67180625</v>
      </c>
      <c r="F10" s="492">
        <v>73898687</v>
      </c>
      <c r="G10" s="492">
        <f t="shared" si="1"/>
        <v>77593621.350000009</v>
      </c>
      <c r="H10" s="492">
        <f t="shared" si="2"/>
        <v>85352983.485000014</v>
      </c>
    </row>
    <row r="11" spans="1:8">
      <c r="A11" s="490"/>
      <c r="B11" s="491" t="s">
        <v>376</v>
      </c>
      <c r="C11" s="492">
        <v>80191</v>
      </c>
      <c r="D11" s="493">
        <v>0</v>
      </c>
      <c r="E11" s="492">
        <v>1173533</v>
      </c>
      <c r="F11" s="492">
        <v>1290886</v>
      </c>
      <c r="G11" s="492">
        <f t="shared" si="1"/>
        <v>1355430.3</v>
      </c>
      <c r="H11" s="492">
        <f t="shared" si="2"/>
        <v>1490973.33</v>
      </c>
    </row>
    <row r="12" spans="1:8">
      <c r="A12" s="490"/>
      <c r="B12" s="491" t="s">
        <v>386</v>
      </c>
      <c r="C12" s="492">
        <v>0</v>
      </c>
      <c r="D12" s="492">
        <v>0</v>
      </c>
      <c r="E12" s="492">
        <v>0</v>
      </c>
      <c r="F12" s="492">
        <v>0</v>
      </c>
      <c r="G12" s="492">
        <v>0</v>
      </c>
      <c r="H12" s="492">
        <v>0</v>
      </c>
    </row>
    <row r="13" spans="1:8">
      <c r="A13" s="490"/>
      <c r="B13" s="491" t="s">
        <v>391</v>
      </c>
      <c r="C13" s="492">
        <v>0</v>
      </c>
      <c r="D13" s="492">
        <v>0</v>
      </c>
      <c r="E13" s="492">
        <v>0</v>
      </c>
      <c r="F13" s="492">
        <v>0</v>
      </c>
      <c r="G13" s="492">
        <v>0</v>
      </c>
      <c r="H13" s="492">
        <v>0</v>
      </c>
    </row>
    <row r="14" spans="1:8">
      <c r="A14" s="494"/>
      <c r="B14" s="495" t="s">
        <v>399</v>
      </c>
      <c r="C14" s="492">
        <v>0</v>
      </c>
      <c r="D14" s="492">
        <v>0</v>
      </c>
      <c r="E14" s="492">
        <v>0</v>
      </c>
      <c r="F14" s="492">
        <v>0</v>
      </c>
      <c r="G14" s="492">
        <v>0</v>
      </c>
      <c r="H14" s="492">
        <v>0</v>
      </c>
    </row>
    <row r="15" spans="1:8" ht="15" thickBot="1">
      <c r="A15" s="494"/>
      <c r="B15" s="496" t="s">
        <v>403</v>
      </c>
      <c r="C15" s="492">
        <v>0</v>
      </c>
      <c r="D15" s="492">
        <v>0</v>
      </c>
      <c r="E15" s="492">
        <v>0</v>
      </c>
      <c r="F15" s="492">
        <v>0</v>
      </c>
      <c r="G15" s="492">
        <v>0</v>
      </c>
      <c r="H15" s="492">
        <v>0</v>
      </c>
    </row>
    <row r="16" spans="1:8">
      <c r="A16" s="497" t="s">
        <v>507</v>
      </c>
      <c r="B16" s="497"/>
      <c r="C16" s="489">
        <f>SUM(C17:C25)</f>
        <v>220000</v>
      </c>
      <c r="D16" s="489">
        <f t="shared" ref="D16:H16" si="3">SUM(D17:D25)</f>
        <v>1470800</v>
      </c>
      <c r="E16" s="489">
        <f t="shared" si="3"/>
        <v>9702662</v>
      </c>
      <c r="F16" s="489">
        <f t="shared" si="3"/>
        <v>10672927</v>
      </c>
      <c r="G16" s="489">
        <f t="shared" si="3"/>
        <v>11206573.35</v>
      </c>
      <c r="H16" s="489">
        <f t="shared" si="3"/>
        <v>12327230.685000001</v>
      </c>
    </row>
    <row r="17" spans="1:8">
      <c r="A17" s="490"/>
      <c r="B17" s="491" t="s">
        <v>337</v>
      </c>
      <c r="C17" s="492">
        <v>0</v>
      </c>
      <c r="D17" s="492">
        <v>0</v>
      </c>
      <c r="E17" s="492">
        <v>0</v>
      </c>
      <c r="F17" s="492">
        <v>0</v>
      </c>
      <c r="G17" s="492">
        <v>0</v>
      </c>
      <c r="H17" s="492">
        <v>0</v>
      </c>
    </row>
    <row r="18" spans="1:8">
      <c r="A18" s="494"/>
      <c r="B18" s="491" t="s">
        <v>345</v>
      </c>
      <c r="C18" s="492">
        <v>0</v>
      </c>
      <c r="D18" s="492">
        <f>+C18*1.05</f>
        <v>0</v>
      </c>
      <c r="E18" s="492">
        <v>0</v>
      </c>
      <c r="F18" s="492">
        <v>0</v>
      </c>
      <c r="G18" s="492">
        <v>0</v>
      </c>
      <c r="H18" s="492">
        <v>0</v>
      </c>
    </row>
    <row r="19" spans="1:8">
      <c r="A19" s="490"/>
      <c r="B19" s="491" t="s">
        <v>355</v>
      </c>
      <c r="C19" s="492">
        <v>0</v>
      </c>
      <c r="D19" s="492">
        <f>1296000*1.05</f>
        <v>1360800</v>
      </c>
      <c r="E19" s="492">
        <v>9702662</v>
      </c>
      <c r="F19" s="492">
        <v>10672927</v>
      </c>
      <c r="G19" s="492">
        <f>+F19*1.05</f>
        <v>11206573.35</v>
      </c>
      <c r="H19" s="492">
        <f>+G19*1.1</f>
        <v>12327230.685000001</v>
      </c>
    </row>
    <row r="20" spans="1:8">
      <c r="A20" s="490"/>
      <c r="B20" s="491" t="s">
        <v>366</v>
      </c>
      <c r="C20" s="492">
        <v>220000</v>
      </c>
      <c r="D20" s="492">
        <v>110000</v>
      </c>
      <c r="E20" s="492">
        <v>0</v>
      </c>
      <c r="F20" s="492">
        <v>0</v>
      </c>
      <c r="G20" s="492">
        <v>0</v>
      </c>
      <c r="H20" s="492">
        <v>0</v>
      </c>
    </row>
    <row r="21" spans="1:8">
      <c r="A21" s="490"/>
      <c r="B21" s="491" t="s">
        <v>376</v>
      </c>
      <c r="C21" s="492">
        <v>0</v>
      </c>
      <c r="D21" s="492">
        <v>0</v>
      </c>
      <c r="E21" s="492">
        <v>0</v>
      </c>
      <c r="F21" s="492">
        <v>0</v>
      </c>
      <c r="G21" s="492">
        <v>0</v>
      </c>
      <c r="H21" s="492">
        <v>0</v>
      </c>
    </row>
    <row r="22" spans="1:8">
      <c r="A22" s="490"/>
      <c r="B22" s="491" t="s">
        <v>386</v>
      </c>
      <c r="C22" s="492">
        <v>0</v>
      </c>
      <c r="D22" s="492">
        <v>0</v>
      </c>
      <c r="E22" s="492">
        <v>0</v>
      </c>
      <c r="F22" s="492">
        <v>0</v>
      </c>
      <c r="G22" s="492">
        <v>0</v>
      </c>
      <c r="H22" s="492">
        <v>0</v>
      </c>
    </row>
    <row r="23" spans="1:8">
      <c r="A23" s="490"/>
      <c r="B23" s="491" t="s">
        <v>391</v>
      </c>
      <c r="C23" s="492">
        <v>0</v>
      </c>
      <c r="D23" s="492">
        <v>0</v>
      </c>
      <c r="E23" s="492">
        <v>0</v>
      </c>
      <c r="F23" s="492">
        <v>0</v>
      </c>
      <c r="G23" s="492">
        <v>0</v>
      </c>
      <c r="H23" s="492">
        <v>0</v>
      </c>
    </row>
    <row r="24" spans="1:8">
      <c r="A24" s="490"/>
      <c r="B24" s="495" t="s">
        <v>399</v>
      </c>
      <c r="C24" s="492">
        <v>0</v>
      </c>
      <c r="D24" s="492">
        <v>0</v>
      </c>
      <c r="E24" s="492">
        <v>0</v>
      </c>
      <c r="F24" s="492">
        <v>0</v>
      </c>
      <c r="G24" s="492">
        <v>0</v>
      </c>
      <c r="H24" s="492">
        <v>0</v>
      </c>
    </row>
    <row r="25" spans="1:8">
      <c r="A25" s="490"/>
      <c r="B25" s="495" t="s">
        <v>403</v>
      </c>
      <c r="C25" s="492">
        <v>0</v>
      </c>
      <c r="D25" s="492">
        <v>0</v>
      </c>
      <c r="E25" s="492">
        <v>0</v>
      </c>
      <c r="F25" s="492">
        <v>0</v>
      </c>
      <c r="G25" s="492">
        <v>0</v>
      </c>
      <c r="H25" s="492">
        <v>0</v>
      </c>
    </row>
    <row r="26" spans="1:8">
      <c r="A26" s="498" t="s">
        <v>508</v>
      </c>
      <c r="B26" s="499"/>
      <c r="C26" s="500">
        <f>C6+C16</f>
        <v>131130678</v>
      </c>
      <c r="D26" s="501">
        <f t="shared" ref="D26:H26" si="4">D6+D16</f>
        <v>93015875</v>
      </c>
      <c r="E26" s="500">
        <f t="shared" si="4"/>
        <v>231252994</v>
      </c>
      <c r="F26" s="500">
        <f t="shared" si="4"/>
        <v>254378291</v>
      </c>
      <c r="G26" s="500">
        <f t="shared" si="4"/>
        <v>267097205.55000004</v>
      </c>
      <c r="H26" s="500">
        <f t="shared" si="4"/>
        <v>293806926.10500002</v>
      </c>
    </row>
    <row r="27" spans="1:8">
      <c r="A27" s="491"/>
      <c r="B27" s="491"/>
      <c r="C27" s="502"/>
      <c r="D27" s="502"/>
      <c r="E27" s="502"/>
      <c r="F27" s="502"/>
      <c r="G27" s="502"/>
      <c r="H27" s="502"/>
    </row>
    <row r="28" spans="1:8">
      <c r="A28" s="324"/>
      <c r="B28" s="324"/>
      <c r="C28" s="417"/>
      <c r="D28" s="417"/>
      <c r="E28" s="417"/>
      <c r="F28" s="417"/>
      <c r="G28" s="417"/>
      <c r="H28" s="417"/>
    </row>
    <row r="29" spans="1:8">
      <c r="A29" s="324"/>
      <c r="B29" s="324"/>
      <c r="C29" s="417"/>
      <c r="D29" s="417"/>
      <c r="E29" s="417"/>
      <c r="F29" s="417"/>
      <c r="G29" s="417"/>
      <c r="H29" s="417"/>
    </row>
    <row r="30" spans="1:8">
      <c r="A30" s="324"/>
      <c r="B30" s="324"/>
      <c r="C30" s="324"/>
      <c r="D30" s="324"/>
      <c r="E30" s="324"/>
      <c r="F30" s="324"/>
      <c r="G30" s="324"/>
      <c r="H30" s="324"/>
    </row>
  </sheetData>
  <mergeCells count="7">
    <mergeCell ref="A26:B26"/>
    <mergeCell ref="A1:H1"/>
    <mergeCell ref="A2:H2"/>
    <mergeCell ref="A3:H3"/>
    <mergeCell ref="A5:B5"/>
    <mergeCell ref="A6:B6"/>
    <mergeCell ref="A16:B1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9B5A2-0C4C-438E-B6A7-DDA09F14565A}">
  <dimension ref="A1:J48"/>
  <sheetViews>
    <sheetView workbookViewId="0">
      <selection sqref="A1:J48"/>
    </sheetView>
  </sheetViews>
  <sheetFormatPr baseColWidth="10" defaultRowHeight="14.4"/>
  <cols>
    <col min="1" max="1" width="4.88671875" customWidth="1"/>
    <col min="2" max="2" width="28.109375" customWidth="1"/>
    <col min="3" max="3" width="18.88671875" customWidth="1"/>
    <col min="4" max="10" width="16.6640625" customWidth="1"/>
  </cols>
  <sheetData>
    <row r="1" spans="1:10" ht="15.6">
      <c r="A1" s="93" t="s">
        <v>141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5.6">
      <c r="A2" s="93" t="s">
        <v>142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6">
      <c r="A3" s="94" t="s">
        <v>144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5.6">
      <c r="A4" s="94" t="s">
        <v>145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6.2" thickBo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</row>
    <row r="6" spans="1:10" ht="72.599999999999994" thickBot="1">
      <c r="A6" s="95" t="s">
        <v>146</v>
      </c>
      <c r="B6" s="96"/>
      <c r="C6" s="96"/>
      <c r="D6" s="97" t="s">
        <v>147</v>
      </c>
      <c r="E6" s="98" t="s">
        <v>148</v>
      </c>
      <c r="F6" s="98" t="s">
        <v>149</v>
      </c>
      <c r="G6" s="98" t="s">
        <v>150</v>
      </c>
      <c r="H6" s="99" t="s">
        <v>151</v>
      </c>
      <c r="I6" s="99" t="s">
        <v>152</v>
      </c>
      <c r="J6" s="99" t="s">
        <v>153</v>
      </c>
    </row>
    <row r="7" spans="1:10">
      <c r="A7" s="100" t="s">
        <v>154</v>
      </c>
      <c r="B7" s="101"/>
      <c r="C7" s="101"/>
      <c r="D7" s="102">
        <f>D8+D17</f>
        <v>0</v>
      </c>
      <c r="E7" s="102">
        <f t="shared" ref="E7:J7" si="0">E8+E17</f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3">
        <f t="shared" si="0"/>
        <v>0</v>
      </c>
    </row>
    <row r="8" spans="1:10">
      <c r="A8" s="104"/>
      <c r="B8" s="105" t="s">
        <v>155</v>
      </c>
      <c r="C8" s="105"/>
      <c r="D8" s="106">
        <f>SUM(D9:D15)</f>
        <v>0</v>
      </c>
      <c r="E8" s="107"/>
      <c r="F8" s="107"/>
      <c r="G8" s="107"/>
      <c r="H8" s="106">
        <f>SUM(H9:H15)</f>
        <v>0</v>
      </c>
      <c r="I8" s="106">
        <f>SUM(I9:I15)</f>
        <v>0</v>
      </c>
      <c r="J8" s="108">
        <f>SUM(J9:J15)</f>
        <v>0</v>
      </c>
    </row>
    <row r="9" spans="1:10">
      <c r="A9" s="109"/>
      <c r="B9" s="110" t="s">
        <v>156</v>
      </c>
      <c r="C9" s="111"/>
      <c r="D9" s="112">
        <v>0</v>
      </c>
      <c r="E9" s="113"/>
      <c r="F9" s="114"/>
      <c r="G9" s="114"/>
      <c r="H9" s="112">
        <v>0</v>
      </c>
      <c r="I9" s="112"/>
      <c r="J9" s="115"/>
    </row>
    <row r="10" spans="1:10">
      <c r="A10" s="109"/>
      <c r="B10" s="110" t="s">
        <v>156</v>
      </c>
      <c r="C10" s="111"/>
      <c r="D10" s="112">
        <v>0</v>
      </c>
      <c r="E10" s="113"/>
      <c r="F10" s="114"/>
      <c r="G10" s="114"/>
      <c r="H10" s="112">
        <v>0</v>
      </c>
      <c r="I10" s="112"/>
      <c r="J10" s="115"/>
    </row>
    <row r="11" spans="1:10">
      <c r="A11" s="109"/>
      <c r="B11" s="110" t="s">
        <v>156</v>
      </c>
      <c r="C11" s="111"/>
      <c r="D11" s="112">
        <v>0</v>
      </c>
      <c r="E11" s="113"/>
      <c r="F11" s="114"/>
      <c r="G11" s="114"/>
      <c r="H11" s="112">
        <v>0</v>
      </c>
      <c r="I11" s="112"/>
      <c r="J11" s="115"/>
    </row>
    <row r="12" spans="1:10">
      <c r="A12" s="109"/>
      <c r="B12" s="110" t="s">
        <v>156</v>
      </c>
      <c r="C12" s="111"/>
      <c r="D12" s="112">
        <v>0</v>
      </c>
      <c r="E12" s="113"/>
      <c r="F12" s="114"/>
      <c r="G12" s="114"/>
      <c r="H12" s="112">
        <v>0</v>
      </c>
      <c r="I12" s="112"/>
      <c r="J12" s="115"/>
    </row>
    <row r="13" spans="1:10">
      <c r="A13" s="109"/>
      <c r="B13" s="110" t="s">
        <v>156</v>
      </c>
      <c r="C13" s="111"/>
      <c r="D13" s="112">
        <v>0</v>
      </c>
      <c r="E13" s="113"/>
      <c r="F13" s="114"/>
      <c r="G13" s="114"/>
      <c r="H13" s="112">
        <v>0</v>
      </c>
      <c r="I13" s="112"/>
      <c r="J13" s="115"/>
    </row>
    <row r="14" spans="1:10">
      <c r="A14" s="109"/>
      <c r="B14" s="110" t="s">
        <v>157</v>
      </c>
      <c r="C14" s="110"/>
      <c r="D14" s="112">
        <v>0</v>
      </c>
      <c r="E14" s="113"/>
      <c r="F14" s="114"/>
      <c r="G14" s="114"/>
      <c r="H14" s="112">
        <v>0</v>
      </c>
      <c r="I14" s="112"/>
      <c r="J14" s="115"/>
    </row>
    <row r="15" spans="1:10">
      <c r="A15" s="109"/>
      <c r="B15" s="110" t="s">
        <v>158</v>
      </c>
      <c r="C15" s="110"/>
      <c r="D15" s="112">
        <v>0</v>
      </c>
      <c r="E15" s="113"/>
      <c r="F15" s="114"/>
      <c r="G15" s="114"/>
      <c r="H15" s="112">
        <v>0</v>
      </c>
      <c r="I15" s="112"/>
      <c r="J15" s="115"/>
    </row>
    <row r="16" spans="1:10">
      <c r="A16" s="116"/>
      <c r="B16" s="117"/>
      <c r="C16" s="117"/>
      <c r="D16" s="118"/>
      <c r="E16" s="118"/>
      <c r="F16" s="119"/>
      <c r="G16" s="119"/>
      <c r="H16" s="120"/>
      <c r="I16" s="120"/>
      <c r="J16" s="121"/>
    </row>
    <row r="17" spans="1:10">
      <c r="A17" s="104"/>
      <c r="B17" s="122" t="s">
        <v>159</v>
      </c>
      <c r="C17" s="122"/>
      <c r="D17" s="106">
        <f>SUM(D18:D28)</f>
        <v>0</v>
      </c>
      <c r="E17" s="107"/>
      <c r="F17" s="123"/>
      <c r="G17" s="123"/>
      <c r="H17" s="124">
        <f>SUM(H18:H28)</f>
        <v>0</v>
      </c>
      <c r="I17" s="124">
        <f>SUM(I18:I28)</f>
        <v>0</v>
      </c>
      <c r="J17" s="125">
        <f>SUM(J18:J28)</f>
        <v>0</v>
      </c>
    </row>
    <row r="18" spans="1:10">
      <c r="A18" s="109"/>
      <c r="B18" s="110" t="s">
        <v>156</v>
      </c>
      <c r="C18" s="111"/>
      <c r="D18" s="112">
        <v>0</v>
      </c>
      <c r="E18" s="113"/>
      <c r="F18" s="114"/>
      <c r="G18" s="114"/>
      <c r="H18" s="112">
        <v>0</v>
      </c>
      <c r="I18" s="112"/>
      <c r="J18" s="115"/>
    </row>
    <row r="19" spans="1:10">
      <c r="A19" s="109"/>
      <c r="B19" s="110" t="s">
        <v>156</v>
      </c>
      <c r="C19" s="111"/>
      <c r="D19" s="112">
        <v>0</v>
      </c>
      <c r="E19" s="113"/>
      <c r="F19" s="114"/>
      <c r="G19" s="114"/>
      <c r="H19" s="112">
        <v>0</v>
      </c>
      <c r="I19" s="112"/>
      <c r="J19" s="115"/>
    </row>
    <row r="20" spans="1:10">
      <c r="A20" s="109"/>
      <c r="B20" s="110" t="s">
        <v>156</v>
      </c>
      <c r="C20" s="111"/>
      <c r="D20" s="112">
        <v>0</v>
      </c>
      <c r="E20" s="113"/>
      <c r="F20" s="114"/>
      <c r="G20" s="114"/>
      <c r="H20" s="112">
        <v>0</v>
      </c>
      <c r="I20" s="112"/>
      <c r="J20" s="115"/>
    </row>
    <row r="21" spans="1:10">
      <c r="A21" s="109"/>
      <c r="B21" s="110" t="s">
        <v>156</v>
      </c>
      <c r="C21" s="111"/>
      <c r="D21" s="112">
        <v>0</v>
      </c>
      <c r="E21" s="113"/>
      <c r="F21" s="114"/>
      <c r="G21" s="114"/>
      <c r="H21" s="112">
        <v>0</v>
      </c>
      <c r="I21" s="112"/>
      <c r="J21" s="115"/>
    </row>
    <row r="22" spans="1:10">
      <c r="A22" s="109"/>
      <c r="B22" s="110" t="s">
        <v>156</v>
      </c>
      <c r="C22" s="111"/>
      <c r="D22" s="112">
        <v>0</v>
      </c>
      <c r="E22" s="113"/>
      <c r="F22" s="114"/>
      <c r="G22" s="114"/>
      <c r="H22" s="112">
        <v>0</v>
      </c>
      <c r="I22" s="112"/>
      <c r="J22" s="115"/>
    </row>
    <row r="23" spans="1:10">
      <c r="A23" s="109"/>
      <c r="B23" s="110" t="s">
        <v>156</v>
      </c>
      <c r="C23" s="111"/>
      <c r="D23" s="112">
        <v>0</v>
      </c>
      <c r="E23" s="113"/>
      <c r="F23" s="114"/>
      <c r="G23" s="114"/>
      <c r="H23" s="112">
        <v>0</v>
      </c>
      <c r="I23" s="112"/>
      <c r="J23" s="115"/>
    </row>
    <row r="24" spans="1:10">
      <c r="A24" s="109"/>
      <c r="B24" s="110" t="s">
        <v>156</v>
      </c>
      <c r="C24" s="111"/>
      <c r="D24" s="112">
        <v>0</v>
      </c>
      <c r="E24" s="113"/>
      <c r="F24" s="114"/>
      <c r="G24" s="114"/>
      <c r="H24" s="112">
        <v>0</v>
      </c>
      <c r="I24" s="112"/>
      <c r="J24" s="126"/>
    </row>
    <row r="25" spans="1:10">
      <c r="A25" s="109"/>
      <c r="B25" s="110" t="s">
        <v>156</v>
      </c>
      <c r="C25" s="111"/>
      <c r="D25" s="112">
        <v>0</v>
      </c>
      <c r="E25" s="113"/>
      <c r="F25" s="114"/>
      <c r="G25" s="114"/>
      <c r="H25" s="112">
        <v>0</v>
      </c>
      <c r="I25" s="112"/>
      <c r="J25" s="126"/>
    </row>
    <row r="26" spans="1:10">
      <c r="A26" s="109"/>
      <c r="B26" s="110" t="s">
        <v>156</v>
      </c>
      <c r="C26" s="111"/>
      <c r="D26" s="112">
        <v>0</v>
      </c>
      <c r="E26" s="113"/>
      <c r="F26" s="114"/>
      <c r="G26" s="114"/>
      <c r="H26" s="112">
        <v>0</v>
      </c>
      <c r="I26" s="112"/>
      <c r="J26" s="126"/>
    </row>
    <row r="27" spans="1:10">
      <c r="A27" s="109"/>
      <c r="B27" s="110" t="s">
        <v>157</v>
      </c>
      <c r="C27" s="110"/>
      <c r="D27" s="112">
        <v>0</v>
      </c>
      <c r="E27" s="127"/>
      <c r="F27" s="128"/>
      <c r="G27" s="128"/>
      <c r="H27" s="112" t="s">
        <v>160</v>
      </c>
      <c r="I27" s="112"/>
      <c r="J27" s="126"/>
    </row>
    <row r="28" spans="1:10">
      <c r="A28" s="109"/>
      <c r="B28" s="110" t="s">
        <v>158</v>
      </c>
      <c r="C28" s="110"/>
      <c r="D28" s="112">
        <v>0</v>
      </c>
      <c r="E28" s="127"/>
      <c r="F28" s="128"/>
      <c r="G28" s="128"/>
      <c r="H28" s="112" t="s">
        <v>160</v>
      </c>
      <c r="I28" s="112"/>
      <c r="J28" s="126"/>
    </row>
    <row r="29" spans="1:10" ht="15" thickBot="1">
      <c r="A29" s="109"/>
      <c r="B29" s="129"/>
      <c r="C29" s="129"/>
      <c r="D29" s="130"/>
      <c r="E29" s="113"/>
      <c r="F29" s="131"/>
      <c r="G29" s="131"/>
      <c r="H29" s="132"/>
      <c r="I29" s="132"/>
      <c r="J29" s="126"/>
    </row>
    <row r="30" spans="1:10">
      <c r="A30" s="100" t="s">
        <v>161</v>
      </c>
      <c r="B30" s="101"/>
      <c r="C30" s="101"/>
      <c r="D30" s="133">
        <v>0</v>
      </c>
      <c r="E30" s="134"/>
      <c r="F30" s="134"/>
      <c r="G30" s="134"/>
      <c r="H30" s="133">
        <v>0</v>
      </c>
      <c r="I30" s="133"/>
      <c r="J30" s="135"/>
    </row>
    <row r="31" spans="1:10" ht="15" thickBot="1">
      <c r="A31" s="109"/>
      <c r="B31" s="136"/>
      <c r="C31" s="137"/>
      <c r="D31" s="138"/>
      <c r="E31" s="139"/>
      <c r="F31" s="114"/>
      <c r="G31" s="114"/>
      <c r="H31" s="112"/>
      <c r="I31" s="112"/>
      <c r="J31" s="140"/>
    </row>
    <row r="32" spans="1:10">
      <c r="A32" s="100" t="s">
        <v>162</v>
      </c>
      <c r="B32" s="101"/>
      <c r="C32" s="101"/>
      <c r="D32" s="133">
        <f>D7+D30</f>
        <v>0</v>
      </c>
      <c r="E32" s="133">
        <f t="shared" ref="E32:J32" si="1">E7+E30</f>
        <v>0</v>
      </c>
      <c r="F32" s="133">
        <f t="shared" si="1"/>
        <v>0</v>
      </c>
      <c r="G32" s="133">
        <f t="shared" si="1"/>
        <v>0</v>
      </c>
      <c r="H32" s="133">
        <f t="shared" si="1"/>
        <v>0</v>
      </c>
      <c r="I32" s="133">
        <f t="shared" si="1"/>
        <v>0</v>
      </c>
      <c r="J32" s="141">
        <f t="shared" si="1"/>
        <v>0</v>
      </c>
    </row>
    <row r="33" spans="1:10" ht="15" thickBot="1">
      <c r="A33" s="109"/>
      <c r="B33" s="136"/>
      <c r="C33" s="137"/>
      <c r="D33" s="137"/>
      <c r="E33" s="110"/>
      <c r="F33" s="111"/>
      <c r="G33" s="111"/>
      <c r="H33" s="142"/>
      <c r="I33" s="142"/>
      <c r="J33" s="143"/>
    </row>
    <row r="34" spans="1:10">
      <c r="A34" s="100" t="s">
        <v>163</v>
      </c>
      <c r="B34" s="101"/>
      <c r="C34" s="101"/>
      <c r="D34" s="144">
        <f>SUM(D36:D38)</f>
        <v>0</v>
      </c>
      <c r="E34" s="144">
        <f t="shared" ref="E34:J34" si="2">SUM(E36:E38)</f>
        <v>0</v>
      </c>
      <c r="F34" s="144">
        <f t="shared" si="2"/>
        <v>0</v>
      </c>
      <c r="G34" s="144">
        <f t="shared" si="2"/>
        <v>0</v>
      </c>
      <c r="H34" s="144">
        <f t="shared" si="2"/>
        <v>0</v>
      </c>
      <c r="I34" s="144">
        <f t="shared" si="2"/>
        <v>0</v>
      </c>
      <c r="J34" s="145">
        <f t="shared" si="2"/>
        <v>0</v>
      </c>
    </row>
    <row r="35" spans="1:10">
      <c r="A35" s="109"/>
      <c r="B35" s="129"/>
      <c r="C35" s="129"/>
      <c r="D35" s="130"/>
      <c r="E35" s="113"/>
      <c r="F35" s="131"/>
      <c r="G35" s="131"/>
      <c r="H35" s="132"/>
      <c r="I35" s="132"/>
      <c r="J35" s="126"/>
    </row>
    <row r="36" spans="1:10">
      <c r="A36" s="109"/>
      <c r="B36" s="136" t="s">
        <v>164</v>
      </c>
      <c r="C36" s="137"/>
      <c r="D36" s="146"/>
      <c r="E36" s="147"/>
      <c r="F36" s="111"/>
      <c r="G36" s="111"/>
      <c r="H36" s="142"/>
      <c r="I36" s="142"/>
      <c r="J36" s="148"/>
    </row>
    <row r="37" spans="1:10">
      <c r="A37" s="109"/>
      <c r="B37" s="136" t="s">
        <v>165</v>
      </c>
      <c r="C37" s="137"/>
      <c r="D37" s="146"/>
      <c r="E37" s="147"/>
      <c r="F37" s="111"/>
      <c r="G37" s="111"/>
      <c r="H37" s="142"/>
      <c r="I37" s="142"/>
      <c r="J37" s="148"/>
    </row>
    <row r="38" spans="1:10">
      <c r="A38" s="109"/>
      <c r="B38" s="136" t="s">
        <v>166</v>
      </c>
      <c r="C38" s="137"/>
      <c r="D38" s="146"/>
      <c r="E38" s="147"/>
      <c r="F38" s="111"/>
      <c r="G38" s="111"/>
      <c r="H38" s="142"/>
      <c r="I38" s="142"/>
      <c r="J38" s="148"/>
    </row>
    <row r="39" spans="1:10" ht="15" thickBot="1">
      <c r="A39" s="109"/>
      <c r="B39" s="136"/>
      <c r="C39" s="137"/>
      <c r="D39" s="137"/>
      <c r="E39" s="110"/>
      <c r="F39" s="111"/>
      <c r="G39" s="111"/>
      <c r="H39" s="142"/>
      <c r="I39" s="142"/>
      <c r="J39" s="143"/>
    </row>
    <row r="40" spans="1:10">
      <c r="A40" s="100" t="s">
        <v>167</v>
      </c>
      <c r="B40" s="101"/>
      <c r="C40" s="101"/>
      <c r="D40" s="144">
        <f>SUM(D42:D44)</f>
        <v>0</v>
      </c>
      <c r="E40" s="144">
        <f t="shared" ref="E40:J40" si="3">SUM(E42:E44)</f>
        <v>0</v>
      </c>
      <c r="F40" s="144">
        <f t="shared" si="3"/>
        <v>0</v>
      </c>
      <c r="G40" s="144">
        <f t="shared" si="3"/>
        <v>0</v>
      </c>
      <c r="H40" s="144">
        <f t="shared" si="3"/>
        <v>0</v>
      </c>
      <c r="I40" s="144">
        <f t="shared" si="3"/>
        <v>0</v>
      </c>
      <c r="J40" s="145">
        <f t="shared" si="3"/>
        <v>0</v>
      </c>
    </row>
    <row r="41" spans="1:10">
      <c r="A41" s="109"/>
      <c r="B41" s="129"/>
      <c r="C41" s="129"/>
      <c r="D41" s="139"/>
      <c r="E41" s="149"/>
      <c r="F41" s="150"/>
      <c r="G41" s="150"/>
      <c r="H41" s="151"/>
      <c r="I41" s="151"/>
      <c r="J41" s="140"/>
    </row>
    <row r="42" spans="1:10">
      <c r="A42" s="109"/>
      <c r="B42" s="136" t="s">
        <v>168</v>
      </c>
      <c r="C42" s="137"/>
      <c r="D42" s="146"/>
      <c r="E42" s="147"/>
      <c r="F42" s="111"/>
      <c r="G42" s="111"/>
      <c r="H42" s="142"/>
      <c r="I42" s="142"/>
      <c r="J42" s="148"/>
    </row>
    <row r="43" spans="1:10">
      <c r="A43" s="109"/>
      <c r="B43" s="136" t="s">
        <v>169</v>
      </c>
      <c r="C43" s="137"/>
      <c r="D43" s="146"/>
      <c r="E43" s="147"/>
      <c r="F43" s="111"/>
      <c r="G43" s="111"/>
      <c r="H43" s="142"/>
      <c r="I43" s="142"/>
      <c r="J43" s="148"/>
    </row>
    <row r="44" spans="1:10">
      <c r="A44" s="109"/>
      <c r="B44" s="136" t="s">
        <v>170</v>
      </c>
      <c r="C44" s="137"/>
      <c r="D44" s="146"/>
      <c r="E44" s="147"/>
      <c r="F44" s="111"/>
      <c r="G44" s="111"/>
      <c r="H44" s="142"/>
      <c r="I44" s="142"/>
      <c r="J44" s="148"/>
    </row>
    <row r="45" spans="1:10">
      <c r="A45" s="109"/>
      <c r="B45" s="136"/>
      <c r="C45" s="137"/>
      <c r="D45" s="137"/>
      <c r="E45" s="110"/>
      <c r="F45" s="111"/>
      <c r="G45" s="111"/>
      <c r="H45" s="142"/>
      <c r="I45" s="142"/>
      <c r="J45" s="143"/>
    </row>
    <row r="46" spans="1:10" ht="15" thickBot="1">
      <c r="A46" s="152" t="s">
        <v>171</v>
      </c>
      <c r="B46" s="153"/>
      <c r="C46" s="153"/>
      <c r="D46" s="154"/>
      <c r="E46" s="155"/>
      <c r="F46" s="156"/>
      <c r="G46" s="156"/>
      <c r="H46" s="157" t="e">
        <f>H16+#REF!+H30</f>
        <v>#REF!</v>
      </c>
      <c r="I46" s="157" t="e">
        <f>I16+#REF!+I30</f>
        <v>#REF!</v>
      </c>
      <c r="J46" s="158"/>
    </row>
    <row r="47" spans="1:10">
      <c r="A47" s="21"/>
      <c r="B47" s="159"/>
      <c r="C47" s="159"/>
      <c r="D47" s="159"/>
      <c r="E47" s="159"/>
      <c r="F47" s="159"/>
      <c r="G47" s="159"/>
      <c r="H47" s="159"/>
      <c r="I47" s="159"/>
      <c r="J47" s="159"/>
    </row>
    <row r="48" spans="1:10">
      <c r="A48" s="21"/>
      <c r="B48" s="110"/>
      <c r="C48" s="160"/>
      <c r="D48" s="160"/>
      <c r="E48" s="161"/>
      <c r="F48" s="21"/>
      <c r="G48" s="162"/>
      <c r="H48" s="162"/>
      <c r="I48" s="161"/>
      <c r="J48" s="161"/>
    </row>
  </sheetData>
  <mergeCells count="16">
    <mergeCell ref="A46:C46"/>
    <mergeCell ref="B47:J47"/>
    <mergeCell ref="C48:D48"/>
    <mergeCell ref="G48:H48"/>
    <mergeCell ref="A7:C7"/>
    <mergeCell ref="B8:C8"/>
    <mergeCell ref="A30:C30"/>
    <mergeCell ref="A32:C32"/>
    <mergeCell ref="A34:C34"/>
    <mergeCell ref="A40:C40"/>
    <mergeCell ref="A1:J1"/>
    <mergeCell ref="A2:J2"/>
    <mergeCell ref="A3:J3"/>
    <mergeCell ref="A4:J4"/>
    <mergeCell ref="A5:J5"/>
    <mergeCell ref="A6:C6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landscape" horizontalDpi="4294967293" vertic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C57DF-C01C-4F4E-ACEA-DD4549136236}">
  <dimension ref="A1:I40"/>
  <sheetViews>
    <sheetView workbookViewId="0">
      <selection sqref="A1:I40"/>
    </sheetView>
  </sheetViews>
  <sheetFormatPr baseColWidth="10" defaultRowHeight="14.4"/>
  <cols>
    <col min="1" max="1" width="3.6640625" customWidth="1"/>
    <col min="2" max="2" width="30.6640625" customWidth="1"/>
    <col min="3" max="3" width="39" customWidth="1"/>
    <col min="4" max="9" width="15.6640625" customWidth="1"/>
  </cols>
  <sheetData>
    <row r="1" spans="1:9">
      <c r="A1" s="432" t="s">
        <v>141</v>
      </c>
      <c r="B1" s="433"/>
      <c r="C1" s="433"/>
      <c r="D1" s="433"/>
      <c r="E1" s="433"/>
      <c r="F1" s="433"/>
      <c r="G1" s="433"/>
      <c r="H1" s="433"/>
      <c r="I1" s="434"/>
    </row>
    <row r="2" spans="1:9">
      <c r="A2" s="435" t="s">
        <v>142</v>
      </c>
      <c r="B2" s="436"/>
      <c r="C2" s="436"/>
      <c r="D2" s="436"/>
      <c r="E2" s="436"/>
      <c r="F2" s="436"/>
      <c r="G2" s="436"/>
      <c r="H2" s="436"/>
      <c r="I2" s="437"/>
    </row>
    <row r="3" spans="1:9">
      <c r="A3" s="435" t="s">
        <v>509</v>
      </c>
      <c r="B3" s="436"/>
      <c r="C3" s="436"/>
      <c r="D3" s="436"/>
      <c r="E3" s="436"/>
      <c r="F3" s="436"/>
      <c r="G3" s="436"/>
      <c r="H3" s="436"/>
      <c r="I3" s="437"/>
    </row>
    <row r="4" spans="1:9" ht="15" thickBot="1">
      <c r="A4" s="503" t="s">
        <v>330</v>
      </c>
      <c r="B4" s="504"/>
      <c r="C4" s="504"/>
      <c r="D4" s="504"/>
      <c r="E4" s="504"/>
      <c r="F4" s="504"/>
      <c r="G4" s="504"/>
      <c r="H4" s="504"/>
      <c r="I4" s="505"/>
    </row>
    <row r="5" spans="1:9">
      <c r="A5" s="506"/>
      <c r="B5" s="506"/>
      <c r="C5" s="506"/>
      <c r="D5" s="507"/>
      <c r="E5" s="507"/>
      <c r="F5" s="507"/>
      <c r="G5" s="507"/>
      <c r="H5" s="507"/>
      <c r="I5" s="507"/>
    </row>
    <row r="6" spans="1:9">
      <c r="A6" s="287" t="s">
        <v>478</v>
      </c>
      <c r="B6" s="287"/>
      <c r="C6" s="287"/>
      <c r="D6" s="508" t="s">
        <v>510</v>
      </c>
      <c r="E6" s="508" t="s">
        <v>511</v>
      </c>
      <c r="F6" s="508" t="s">
        <v>512</v>
      </c>
      <c r="G6" s="508" t="s">
        <v>513</v>
      </c>
      <c r="H6" s="508" t="s">
        <v>514</v>
      </c>
      <c r="I6" s="508" t="s">
        <v>515</v>
      </c>
    </row>
    <row r="7" spans="1:9">
      <c r="A7" s="287"/>
      <c r="B7" s="287"/>
      <c r="C7" s="287"/>
      <c r="D7" s="446" t="s">
        <v>256</v>
      </c>
      <c r="E7" s="446" t="s">
        <v>256</v>
      </c>
      <c r="F7" s="446" t="s">
        <v>256</v>
      </c>
      <c r="G7" s="446" t="s">
        <v>256</v>
      </c>
      <c r="H7" s="446" t="s">
        <v>256</v>
      </c>
      <c r="I7" s="446" t="s">
        <v>256</v>
      </c>
    </row>
    <row r="8" spans="1:9">
      <c r="A8" s="509"/>
      <c r="B8" s="509"/>
      <c r="C8" s="509"/>
      <c r="D8" s="446" t="s">
        <v>260</v>
      </c>
      <c r="E8" s="446" t="s">
        <v>260</v>
      </c>
      <c r="F8" s="446" t="s">
        <v>260</v>
      </c>
      <c r="G8" s="446" t="s">
        <v>260</v>
      </c>
      <c r="H8" s="446" t="s">
        <v>260</v>
      </c>
      <c r="I8" s="446" t="s">
        <v>260</v>
      </c>
    </row>
    <row r="9" spans="1:9">
      <c r="A9" s="510" t="s">
        <v>485</v>
      </c>
      <c r="B9" s="511"/>
      <c r="C9" s="512"/>
      <c r="D9" s="315">
        <f>D10+D11+D12+D13+D14+D15+D16+D17+D18+D19+D20+D21</f>
        <v>118734673</v>
      </c>
      <c r="E9" s="315">
        <f t="shared" ref="E9:I9" si="0">E10+E11+E12+E13+E14+E15+E16+E17+E18+E19+E20+E21</f>
        <v>114742049</v>
      </c>
      <c r="F9" s="315">
        <f t="shared" si="0"/>
        <v>167447706</v>
      </c>
      <c r="G9" s="315">
        <f t="shared" si="0"/>
        <v>194320459</v>
      </c>
      <c r="H9" s="315">
        <f t="shared" si="0"/>
        <v>197267991</v>
      </c>
      <c r="I9" s="315">
        <f t="shared" si="0"/>
        <v>131898493</v>
      </c>
    </row>
    <row r="10" spans="1:9">
      <c r="A10" s="513" t="s">
        <v>516</v>
      </c>
      <c r="B10" s="514"/>
      <c r="C10" s="515"/>
      <c r="D10" s="470">
        <v>0</v>
      </c>
      <c r="E10" s="470">
        <v>0</v>
      </c>
      <c r="F10" s="470">
        <v>0</v>
      </c>
      <c r="G10" s="470">
        <v>0</v>
      </c>
      <c r="H10" s="470">
        <v>0</v>
      </c>
      <c r="I10" s="470">
        <v>0</v>
      </c>
    </row>
    <row r="11" spans="1:9">
      <c r="A11" s="513" t="s">
        <v>517</v>
      </c>
      <c r="B11" s="514"/>
      <c r="C11" s="515"/>
      <c r="D11" s="470">
        <v>0</v>
      </c>
      <c r="E11" s="470">
        <v>0</v>
      </c>
      <c r="F11" s="470">
        <v>0</v>
      </c>
      <c r="G11" s="470">
        <v>0</v>
      </c>
      <c r="H11" s="470">
        <v>0</v>
      </c>
      <c r="I11" s="470">
        <v>0</v>
      </c>
    </row>
    <row r="12" spans="1:9">
      <c r="A12" s="513" t="s">
        <v>518</v>
      </c>
      <c r="B12" s="514"/>
      <c r="C12" s="515"/>
      <c r="D12" s="470">
        <v>0</v>
      </c>
      <c r="E12" s="470">
        <v>0</v>
      </c>
      <c r="F12" s="470">
        <v>0</v>
      </c>
      <c r="G12" s="470">
        <v>0</v>
      </c>
      <c r="H12" s="470">
        <v>0</v>
      </c>
      <c r="I12" s="470">
        <v>0</v>
      </c>
    </row>
    <row r="13" spans="1:9">
      <c r="A13" s="513" t="s">
        <v>519</v>
      </c>
      <c r="B13" s="514"/>
      <c r="C13" s="515"/>
      <c r="D13" s="470">
        <v>0</v>
      </c>
      <c r="E13" s="470">
        <v>0</v>
      </c>
      <c r="F13" s="470">
        <v>0</v>
      </c>
      <c r="G13" s="470">
        <v>0</v>
      </c>
      <c r="H13" s="470">
        <v>0</v>
      </c>
      <c r="I13" s="470">
        <v>0</v>
      </c>
    </row>
    <row r="14" spans="1:9">
      <c r="A14" s="513" t="s">
        <v>520</v>
      </c>
      <c r="B14" s="514"/>
      <c r="C14" s="515"/>
      <c r="D14" s="470">
        <v>0</v>
      </c>
      <c r="E14" s="470">
        <v>0</v>
      </c>
      <c r="F14" s="470">
        <v>0</v>
      </c>
      <c r="G14" s="470">
        <v>0</v>
      </c>
      <c r="H14" s="470">
        <v>0</v>
      </c>
      <c r="I14" s="470">
        <v>0</v>
      </c>
    </row>
    <row r="15" spans="1:9">
      <c r="A15" s="513" t="s">
        <v>521</v>
      </c>
      <c r="B15" s="514"/>
      <c r="C15" s="515"/>
      <c r="D15" s="470">
        <v>0</v>
      </c>
      <c r="E15" s="470">
        <v>0</v>
      </c>
      <c r="F15" s="470">
        <v>0</v>
      </c>
      <c r="G15" s="470">
        <v>0</v>
      </c>
      <c r="H15" s="470">
        <v>0</v>
      </c>
      <c r="I15" s="470">
        <v>0</v>
      </c>
    </row>
    <row r="16" spans="1:9">
      <c r="A16" s="513" t="s">
        <v>522</v>
      </c>
      <c r="B16" s="514"/>
      <c r="C16" s="515"/>
      <c r="D16" s="470">
        <v>17483102</v>
      </c>
      <c r="E16" s="470">
        <v>18165404</v>
      </c>
      <c r="F16" s="470">
        <v>20735799</v>
      </c>
      <c r="G16" s="470">
        <v>24840652</v>
      </c>
      <c r="H16" s="470">
        <v>28406658</v>
      </c>
      <c r="I16" s="470">
        <v>9948135</v>
      </c>
    </row>
    <row r="17" spans="1:9">
      <c r="A17" s="513" t="s">
        <v>523</v>
      </c>
      <c r="B17" s="514"/>
      <c r="C17" s="515"/>
      <c r="D17" s="470">
        <v>0</v>
      </c>
      <c r="E17" s="470">
        <v>0</v>
      </c>
      <c r="F17" s="470">
        <v>0</v>
      </c>
      <c r="G17" s="470">
        <v>0</v>
      </c>
      <c r="H17" s="470">
        <v>0</v>
      </c>
      <c r="I17" s="470">
        <v>0</v>
      </c>
    </row>
    <row r="18" spans="1:9">
      <c r="A18" s="513" t="s">
        <v>524</v>
      </c>
      <c r="B18" s="514"/>
      <c r="C18" s="515"/>
      <c r="D18" s="470">
        <v>0</v>
      </c>
      <c r="E18" s="470">
        <v>0</v>
      </c>
      <c r="F18" s="470">
        <v>0</v>
      </c>
      <c r="G18" s="470">
        <v>0</v>
      </c>
      <c r="H18" s="470">
        <v>0</v>
      </c>
      <c r="I18" s="470">
        <v>0</v>
      </c>
    </row>
    <row r="19" spans="1:9">
      <c r="A19" s="513" t="s">
        <v>525</v>
      </c>
      <c r="B19" s="514"/>
      <c r="C19" s="515"/>
      <c r="D19" s="470">
        <v>101251571</v>
      </c>
      <c r="E19" s="470">
        <v>96576645</v>
      </c>
      <c r="F19" s="470">
        <v>146711907</v>
      </c>
      <c r="G19" s="470">
        <v>169479807</v>
      </c>
      <c r="H19" s="470">
        <v>168861333</v>
      </c>
      <c r="I19" s="470">
        <f>122170358-220000</f>
        <v>121950358</v>
      </c>
    </row>
    <row r="20" spans="1:9">
      <c r="A20" s="513" t="s">
        <v>526</v>
      </c>
      <c r="B20" s="514"/>
      <c r="C20" s="515"/>
      <c r="D20" s="470">
        <v>0</v>
      </c>
      <c r="E20" s="470">
        <v>0</v>
      </c>
      <c r="F20" s="470">
        <v>0</v>
      </c>
      <c r="G20" s="470">
        <v>0</v>
      </c>
      <c r="H20" s="470">
        <v>0</v>
      </c>
      <c r="I20" s="470">
        <v>0</v>
      </c>
    </row>
    <row r="21" spans="1:9">
      <c r="A21" s="513" t="s">
        <v>527</v>
      </c>
      <c r="B21" s="514"/>
      <c r="C21" s="515"/>
      <c r="D21" s="470">
        <v>0</v>
      </c>
      <c r="E21" s="470">
        <v>0</v>
      </c>
      <c r="F21" s="470">
        <v>0</v>
      </c>
      <c r="G21" s="470">
        <v>0</v>
      </c>
      <c r="H21" s="470">
        <v>0</v>
      </c>
      <c r="I21" s="470">
        <v>0</v>
      </c>
    </row>
    <row r="22" spans="1:9">
      <c r="A22" s="516"/>
      <c r="B22" s="517"/>
      <c r="C22" s="518"/>
      <c r="D22" s="299"/>
      <c r="E22" s="299"/>
      <c r="F22" s="299"/>
      <c r="G22" s="299"/>
      <c r="H22" s="299"/>
      <c r="I22" s="299"/>
    </row>
    <row r="23" spans="1:9">
      <c r="A23" s="296" t="s">
        <v>528</v>
      </c>
      <c r="B23" s="297"/>
      <c r="C23" s="298"/>
      <c r="D23" s="299">
        <f>D24+D25+D26+D27+D28</f>
        <v>24229028</v>
      </c>
      <c r="E23" s="299">
        <f t="shared" ref="E23:I23" si="1">E24+E25+E26+E27+E28</f>
        <v>5238296</v>
      </c>
      <c r="F23" s="299">
        <f t="shared" si="1"/>
        <v>39854188</v>
      </c>
      <c r="G23" s="299">
        <f t="shared" si="1"/>
        <v>4295</v>
      </c>
      <c r="H23" s="299">
        <f t="shared" si="1"/>
        <v>2680197</v>
      </c>
      <c r="I23" s="299">
        <f t="shared" si="1"/>
        <v>220000</v>
      </c>
    </row>
    <row r="24" spans="1:9">
      <c r="A24" s="308" t="s">
        <v>529</v>
      </c>
      <c r="B24" s="305"/>
      <c r="C24" s="306"/>
      <c r="D24" s="470">
        <v>24229028</v>
      </c>
      <c r="E24" s="470">
        <v>5238296</v>
      </c>
      <c r="F24" s="470">
        <v>39854188</v>
      </c>
      <c r="G24" s="470">
        <v>4295</v>
      </c>
      <c r="H24" s="470">
        <v>2680197</v>
      </c>
      <c r="I24" s="470">
        <v>220000</v>
      </c>
    </row>
    <row r="25" spans="1:9">
      <c r="A25" s="308" t="s">
        <v>530</v>
      </c>
      <c r="B25" s="305"/>
      <c r="C25" s="306"/>
      <c r="D25" s="470">
        <v>0</v>
      </c>
      <c r="E25" s="470">
        <v>0</v>
      </c>
      <c r="F25" s="470">
        <v>0</v>
      </c>
      <c r="G25" s="470">
        <v>0</v>
      </c>
      <c r="H25" s="470">
        <v>0</v>
      </c>
      <c r="I25" s="470">
        <v>0</v>
      </c>
    </row>
    <row r="26" spans="1:9">
      <c r="A26" s="308" t="s">
        <v>531</v>
      </c>
      <c r="B26" s="305"/>
      <c r="C26" s="306"/>
      <c r="D26" s="470">
        <v>0</v>
      </c>
      <c r="E26" s="470">
        <v>0</v>
      </c>
      <c r="F26" s="470">
        <v>0</v>
      </c>
      <c r="G26" s="470">
        <v>0</v>
      </c>
      <c r="H26" s="470">
        <v>0</v>
      </c>
      <c r="I26" s="470">
        <v>0</v>
      </c>
    </row>
    <row r="27" spans="1:9">
      <c r="A27" s="308" t="s">
        <v>532</v>
      </c>
      <c r="B27" s="305"/>
      <c r="C27" s="306"/>
      <c r="D27" s="470">
        <v>0</v>
      </c>
      <c r="E27" s="470">
        <v>0</v>
      </c>
      <c r="F27" s="470">
        <v>0</v>
      </c>
      <c r="G27" s="470">
        <v>0</v>
      </c>
      <c r="H27" s="470">
        <v>0</v>
      </c>
      <c r="I27" s="470">
        <v>0</v>
      </c>
    </row>
    <row r="28" spans="1:9">
      <c r="A28" s="308" t="s">
        <v>533</v>
      </c>
      <c r="B28" s="305"/>
      <c r="C28" s="306"/>
      <c r="D28" s="470">
        <v>0</v>
      </c>
      <c r="E28" s="470">
        <v>0</v>
      </c>
      <c r="F28" s="470">
        <v>0</v>
      </c>
      <c r="G28" s="470">
        <v>0</v>
      </c>
      <c r="H28" s="470">
        <v>0</v>
      </c>
      <c r="I28" s="470">
        <v>0</v>
      </c>
    </row>
    <row r="29" spans="1:9">
      <c r="A29" s="304"/>
      <c r="B29" s="305"/>
      <c r="C29" s="306"/>
      <c r="D29" s="472"/>
      <c r="E29" s="472"/>
      <c r="F29" s="472"/>
      <c r="G29" s="472"/>
      <c r="H29" s="472"/>
      <c r="I29" s="472"/>
    </row>
    <row r="30" spans="1:9">
      <c r="A30" s="296" t="s">
        <v>534</v>
      </c>
      <c r="B30" s="297"/>
      <c r="C30" s="298"/>
      <c r="D30" s="299">
        <f>D31</f>
        <v>0</v>
      </c>
      <c r="E30" s="299">
        <f t="shared" ref="E30:I30" si="2">E31</f>
        <v>0</v>
      </c>
      <c r="F30" s="299">
        <f t="shared" si="2"/>
        <v>0</v>
      </c>
      <c r="G30" s="299">
        <f t="shared" si="2"/>
        <v>0</v>
      </c>
      <c r="H30" s="299">
        <f t="shared" si="2"/>
        <v>0</v>
      </c>
      <c r="I30" s="299">
        <f t="shared" si="2"/>
        <v>832</v>
      </c>
    </row>
    <row r="31" spans="1:9">
      <c r="A31" s="308" t="s">
        <v>535</v>
      </c>
      <c r="B31" s="305"/>
      <c r="C31" s="306"/>
      <c r="D31" s="470">
        <v>0</v>
      </c>
      <c r="E31" s="470">
        <v>0</v>
      </c>
      <c r="F31" s="470">
        <v>0</v>
      </c>
      <c r="G31" s="470">
        <v>0</v>
      </c>
      <c r="H31" s="470">
        <v>0</v>
      </c>
      <c r="I31" s="470">
        <v>832</v>
      </c>
    </row>
    <row r="32" spans="1:9">
      <c r="A32" s="296"/>
      <c r="B32" s="297"/>
      <c r="C32" s="298"/>
      <c r="D32" s="472"/>
      <c r="E32" s="472"/>
      <c r="F32" s="472"/>
      <c r="G32" s="472"/>
      <c r="H32" s="472"/>
      <c r="I32" s="472"/>
    </row>
    <row r="33" spans="1:9">
      <c r="A33" s="296" t="s">
        <v>536</v>
      </c>
      <c r="B33" s="297"/>
      <c r="C33" s="298"/>
      <c r="D33" s="299">
        <f>D9+D23+D30</f>
        <v>142963701</v>
      </c>
      <c r="E33" s="299">
        <f t="shared" ref="E33:I33" si="3">E9+E23+E30</f>
        <v>119980345</v>
      </c>
      <c r="F33" s="299">
        <f t="shared" si="3"/>
        <v>207301894</v>
      </c>
      <c r="G33" s="299">
        <f t="shared" si="3"/>
        <v>194324754</v>
      </c>
      <c r="H33" s="299">
        <f t="shared" si="3"/>
        <v>199948188</v>
      </c>
      <c r="I33" s="299">
        <f t="shared" si="3"/>
        <v>132119325</v>
      </c>
    </row>
    <row r="34" spans="1:9">
      <c r="A34" s="296"/>
      <c r="B34" s="297"/>
      <c r="C34" s="298"/>
      <c r="D34" s="299"/>
      <c r="E34" s="299"/>
      <c r="F34" s="299"/>
      <c r="G34" s="299"/>
      <c r="H34" s="299"/>
      <c r="I34" s="299"/>
    </row>
    <row r="35" spans="1:9">
      <c r="A35" s="296" t="s">
        <v>537</v>
      </c>
      <c r="B35" s="297"/>
      <c r="C35" s="298"/>
      <c r="D35" s="299"/>
      <c r="E35" s="299"/>
      <c r="F35" s="299"/>
      <c r="G35" s="299"/>
      <c r="H35" s="299"/>
      <c r="I35" s="299"/>
    </row>
    <row r="36" spans="1:9">
      <c r="A36" s="308" t="s">
        <v>500</v>
      </c>
      <c r="B36" s="305"/>
      <c r="C36" s="306"/>
      <c r="D36" s="470">
        <v>0</v>
      </c>
      <c r="E36" s="470">
        <v>0</v>
      </c>
      <c r="F36" s="470">
        <v>0</v>
      </c>
      <c r="G36" s="470">
        <v>0</v>
      </c>
      <c r="H36" s="470">
        <v>0</v>
      </c>
      <c r="I36" s="470">
        <v>0</v>
      </c>
    </row>
    <row r="37" spans="1:9">
      <c r="A37" s="308" t="s">
        <v>501</v>
      </c>
      <c r="B37" s="305"/>
      <c r="C37" s="306"/>
      <c r="D37" s="470">
        <v>0</v>
      </c>
      <c r="E37" s="470">
        <v>0</v>
      </c>
      <c r="F37" s="470">
        <v>0</v>
      </c>
      <c r="G37" s="470">
        <v>0</v>
      </c>
      <c r="H37" s="470">
        <v>0</v>
      </c>
      <c r="I37" s="470">
        <v>0</v>
      </c>
    </row>
    <row r="38" spans="1:9">
      <c r="A38" s="296" t="s">
        <v>538</v>
      </c>
      <c r="B38" s="297"/>
      <c r="C38" s="298"/>
      <c r="D38" s="463">
        <f>D36+D37</f>
        <v>0</v>
      </c>
      <c r="E38" s="463">
        <f t="shared" ref="E38:I38" si="4">E36+E37</f>
        <v>0</v>
      </c>
      <c r="F38" s="463">
        <f t="shared" si="4"/>
        <v>0</v>
      </c>
      <c r="G38" s="463">
        <f t="shared" si="4"/>
        <v>0</v>
      </c>
      <c r="H38" s="463">
        <f t="shared" si="4"/>
        <v>0</v>
      </c>
      <c r="I38" s="463">
        <f t="shared" si="4"/>
        <v>0</v>
      </c>
    </row>
    <row r="39" spans="1:9">
      <c r="A39" s="389"/>
      <c r="B39" s="390"/>
      <c r="C39" s="519"/>
      <c r="D39" s="476"/>
      <c r="E39" s="476"/>
      <c r="F39" s="476"/>
      <c r="G39" s="476"/>
      <c r="H39" s="476"/>
      <c r="I39" s="476"/>
    </row>
    <row r="40" spans="1:9">
      <c r="A40" s="324"/>
      <c r="B40" s="520"/>
      <c r="C40" s="324"/>
      <c r="D40" s="324"/>
      <c r="E40" s="324"/>
      <c r="F40" s="324"/>
      <c r="G40" s="324"/>
      <c r="H40" s="324"/>
      <c r="I40" s="324"/>
    </row>
  </sheetData>
  <mergeCells count="41">
    <mergeCell ref="A39:C39"/>
    <mergeCell ref="A33:C33"/>
    <mergeCell ref="A34:C34"/>
    <mergeCell ref="A35:C35"/>
    <mergeCell ref="A36:C36"/>
    <mergeCell ref="A37:C37"/>
    <mergeCell ref="A38:C38"/>
    <mergeCell ref="A27:C27"/>
    <mergeCell ref="A28:C28"/>
    <mergeCell ref="B29:C29"/>
    <mergeCell ref="A30:C30"/>
    <mergeCell ref="A31:C31"/>
    <mergeCell ref="A32:C32"/>
    <mergeCell ref="A20:C20"/>
    <mergeCell ref="A21:C21"/>
    <mergeCell ref="A23:C23"/>
    <mergeCell ref="A24:C24"/>
    <mergeCell ref="A25:C25"/>
    <mergeCell ref="A26:C26"/>
    <mergeCell ref="A14:C14"/>
    <mergeCell ref="A15:C15"/>
    <mergeCell ref="A16:C16"/>
    <mergeCell ref="A17:C17"/>
    <mergeCell ref="A18:C18"/>
    <mergeCell ref="A19:C19"/>
    <mergeCell ref="I6:I8"/>
    <mergeCell ref="A9:C9"/>
    <mergeCell ref="A10:C10"/>
    <mergeCell ref="A11:C11"/>
    <mergeCell ref="A12:C12"/>
    <mergeCell ref="A13:C13"/>
    <mergeCell ref="A1:I1"/>
    <mergeCell ref="A2:I2"/>
    <mergeCell ref="A3:I3"/>
    <mergeCell ref="A4:I4"/>
    <mergeCell ref="A6:C8"/>
    <mergeCell ref="D6:D8"/>
    <mergeCell ref="E6:E8"/>
    <mergeCell ref="F6:F8"/>
    <mergeCell ref="G6:G8"/>
    <mergeCell ref="H6:H8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AD2D-6409-4E56-A8B1-6AAB59BE1DF6}">
  <dimension ref="A1:H27"/>
  <sheetViews>
    <sheetView workbookViewId="0">
      <selection sqref="A1:H27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521" t="s">
        <v>141</v>
      </c>
      <c r="B1" s="522"/>
      <c r="C1" s="522"/>
      <c r="D1" s="522"/>
      <c r="E1" s="522"/>
      <c r="F1" s="522"/>
      <c r="G1" s="522"/>
      <c r="H1" s="523"/>
    </row>
    <row r="2" spans="1:8">
      <c r="A2" s="524" t="s">
        <v>142</v>
      </c>
      <c r="B2" s="482"/>
      <c r="C2" s="482"/>
      <c r="D2" s="482"/>
      <c r="E2" s="482"/>
      <c r="F2" s="482"/>
      <c r="G2" s="482"/>
      <c r="H2" s="525"/>
    </row>
    <row r="3" spans="1:8">
      <c r="A3" s="524" t="s">
        <v>539</v>
      </c>
      <c r="B3" s="482"/>
      <c r="C3" s="482"/>
      <c r="D3" s="482"/>
      <c r="E3" s="482"/>
      <c r="F3" s="482"/>
      <c r="G3" s="482"/>
      <c r="H3" s="525"/>
    </row>
    <row r="4" spans="1:8" ht="15" thickBot="1">
      <c r="A4" s="484"/>
      <c r="B4" s="484"/>
      <c r="C4" s="484"/>
      <c r="D4" s="484"/>
      <c r="E4" s="484"/>
      <c r="F4" s="484"/>
      <c r="G4" s="484"/>
      <c r="H4" s="484"/>
    </row>
    <row r="5" spans="1:8" ht="15" thickBot="1">
      <c r="A5" s="526" t="s">
        <v>225</v>
      </c>
      <c r="B5" s="527"/>
      <c r="C5" s="528" t="s">
        <v>540</v>
      </c>
      <c r="D5" s="528" t="s">
        <v>514</v>
      </c>
      <c r="E5" s="528" t="s">
        <v>513</v>
      </c>
      <c r="F5" s="528" t="s">
        <v>512</v>
      </c>
      <c r="G5" s="528" t="s">
        <v>541</v>
      </c>
      <c r="H5" s="528" t="s">
        <v>510</v>
      </c>
    </row>
    <row r="6" spans="1:8">
      <c r="A6" s="529" t="s">
        <v>506</v>
      </c>
      <c r="B6" s="530"/>
      <c r="C6" s="489">
        <f>SUM(C7:C11)</f>
        <v>130910678</v>
      </c>
      <c r="D6" s="489">
        <f>SUM(D7:D15)</f>
        <v>197263381</v>
      </c>
      <c r="E6" s="489">
        <f t="shared" ref="E6:H6" si="0">SUM(E7:E15)</f>
        <v>194320459</v>
      </c>
      <c r="F6" s="489">
        <f t="shared" si="0"/>
        <v>167447706</v>
      </c>
      <c r="G6" s="489">
        <f t="shared" si="0"/>
        <v>114742049</v>
      </c>
      <c r="H6" s="489">
        <f t="shared" si="0"/>
        <v>118734673</v>
      </c>
    </row>
    <row r="7" spans="1:8">
      <c r="A7" s="490"/>
      <c r="B7" s="491" t="s">
        <v>337</v>
      </c>
      <c r="C7" s="492">
        <v>47448639</v>
      </c>
      <c r="D7" s="492">
        <v>56182946</v>
      </c>
      <c r="E7" s="492">
        <v>53032736</v>
      </c>
      <c r="F7" s="492">
        <v>46550404</v>
      </c>
      <c r="G7" s="492">
        <v>42241052</v>
      </c>
      <c r="H7" s="492">
        <v>34067865</v>
      </c>
    </row>
    <row r="8" spans="1:8">
      <c r="A8" s="490"/>
      <c r="B8" s="491" t="s">
        <v>345</v>
      </c>
      <c r="C8" s="492">
        <v>11574158</v>
      </c>
      <c r="D8" s="492">
        <v>27324830</v>
      </c>
      <c r="E8" s="492">
        <v>23080173</v>
      </c>
      <c r="F8" s="492">
        <v>16986894</v>
      </c>
      <c r="G8" s="492">
        <v>4561010</v>
      </c>
      <c r="H8" s="492">
        <v>3755677</v>
      </c>
    </row>
    <row r="9" spans="1:8">
      <c r="A9" s="490"/>
      <c r="B9" s="491" t="s">
        <v>355</v>
      </c>
      <c r="C9" s="492">
        <v>16298021</v>
      </c>
      <c r="D9" s="492">
        <v>32399818</v>
      </c>
      <c r="E9" s="492">
        <v>34701800</v>
      </c>
      <c r="F9" s="492">
        <v>37549195</v>
      </c>
      <c r="G9" s="492">
        <v>18569656</v>
      </c>
      <c r="H9" s="492">
        <v>12041820</v>
      </c>
    </row>
    <row r="10" spans="1:8">
      <c r="A10" s="490"/>
      <c r="B10" s="491" t="s">
        <v>366</v>
      </c>
      <c r="C10" s="492">
        <f>55729669-220000</f>
        <v>55509669</v>
      </c>
      <c r="D10" s="492">
        <v>78278194</v>
      </c>
      <c r="E10" s="492">
        <v>81203442</v>
      </c>
      <c r="F10" s="492">
        <v>56697163</v>
      </c>
      <c r="G10" s="492">
        <v>48782554</v>
      </c>
      <c r="H10" s="492">
        <v>68410250</v>
      </c>
    </row>
    <row r="11" spans="1:8">
      <c r="A11" s="490"/>
      <c r="B11" s="491" t="s">
        <v>376</v>
      </c>
      <c r="C11" s="492">
        <v>80191</v>
      </c>
      <c r="D11" s="492">
        <v>3077593</v>
      </c>
      <c r="E11" s="492">
        <v>2302308</v>
      </c>
      <c r="F11" s="492">
        <v>9664050</v>
      </c>
      <c r="G11" s="492">
        <v>587777</v>
      </c>
      <c r="H11" s="492">
        <v>459061</v>
      </c>
    </row>
    <row r="12" spans="1:8">
      <c r="A12" s="490"/>
      <c r="B12" s="491" t="s">
        <v>386</v>
      </c>
      <c r="C12" s="492"/>
      <c r="D12" s="492">
        <v>0</v>
      </c>
      <c r="E12" s="492">
        <v>0</v>
      </c>
      <c r="F12" s="492">
        <v>0</v>
      </c>
      <c r="G12" s="492">
        <v>0</v>
      </c>
      <c r="H12" s="492">
        <v>0</v>
      </c>
    </row>
    <row r="13" spans="1:8">
      <c r="A13" s="490"/>
      <c r="B13" s="491" t="s">
        <v>391</v>
      </c>
      <c r="C13" s="492"/>
      <c r="D13" s="492">
        <v>0</v>
      </c>
      <c r="E13" s="492">
        <v>0</v>
      </c>
      <c r="F13" s="492">
        <v>0</v>
      </c>
      <c r="G13" s="492">
        <v>0</v>
      </c>
      <c r="H13" s="492">
        <v>0</v>
      </c>
    </row>
    <row r="14" spans="1:8">
      <c r="A14" s="494"/>
      <c r="B14" s="495" t="s">
        <v>399</v>
      </c>
      <c r="C14" s="492"/>
      <c r="D14" s="492">
        <v>0</v>
      </c>
      <c r="E14" s="492">
        <v>0</v>
      </c>
      <c r="F14" s="492">
        <v>0</v>
      </c>
      <c r="G14" s="492">
        <v>0</v>
      </c>
      <c r="H14" s="492">
        <v>0</v>
      </c>
    </row>
    <row r="15" spans="1:8" ht="15" thickBot="1">
      <c r="A15" s="494"/>
      <c r="B15" s="495" t="s">
        <v>403</v>
      </c>
      <c r="C15" s="492"/>
      <c r="D15" s="492">
        <v>0</v>
      </c>
      <c r="E15" s="492">
        <v>0</v>
      </c>
      <c r="F15" s="492">
        <v>0</v>
      </c>
      <c r="G15" s="492">
        <v>0</v>
      </c>
      <c r="H15" s="492">
        <v>0</v>
      </c>
    </row>
    <row r="16" spans="1:8">
      <c r="A16" s="529" t="s">
        <v>507</v>
      </c>
      <c r="B16" s="530"/>
      <c r="C16" s="489">
        <f>+C19</f>
        <v>219999.99</v>
      </c>
      <c r="D16" s="489">
        <f>SUM(D17:D25)</f>
        <v>2680200</v>
      </c>
      <c r="E16" s="489">
        <f t="shared" ref="E16:H16" si="1">SUM(E17:E25)</f>
        <v>4295</v>
      </c>
      <c r="F16" s="489">
        <f t="shared" si="1"/>
        <v>39854188</v>
      </c>
      <c r="G16" s="489">
        <f t="shared" si="1"/>
        <v>5238296</v>
      </c>
      <c r="H16" s="489">
        <f t="shared" si="1"/>
        <v>24229028</v>
      </c>
    </row>
    <row r="17" spans="1:8">
      <c r="A17" s="490"/>
      <c r="B17" s="491" t="s">
        <v>337</v>
      </c>
      <c r="C17" s="492"/>
      <c r="D17" s="492">
        <v>0</v>
      </c>
      <c r="E17" s="492">
        <v>0</v>
      </c>
      <c r="F17" s="492">
        <v>4086641</v>
      </c>
      <c r="G17" s="492">
        <v>0</v>
      </c>
      <c r="H17" s="492">
        <v>0</v>
      </c>
    </row>
    <row r="18" spans="1:8">
      <c r="A18" s="494"/>
      <c r="B18" s="491" t="s">
        <v>345</v>
      </c>
      <c r="C18" s="492"/>
      <c r="D18" s="492">
        <v>1384200</v>
      </c>
      <c r="E18" s="492">
        <v>0</v>
      </c>
      <c r="F18" s="492">
        <v>0</v>
      </c>
      <c r="G18" s="492">
        <v>0</v>
      </c>
      <c r="H18" s="492">
        <v>0</v>
      </c>
    </row>
    <row r="19" spans="1:8">
      <c r="A19" s="490"/>
      <c r="B19" s="491" t="s">
        <v>355</v>
      </c>
      <c r="C19" s="492">
        <v>219999.99</v>
      </c>
      <c r="D19" s="492">
        <v>1296000</v>
      </c>
      <c r="E19" s="492">
        <v>4295</v>
      </c>
      <c r="F19" s="492">
        <v>1080000</v>
      </c>
      <c r="G19" s="492">
        <v>2039535</v>
      </c>
      <c r="H19" s="492">
        <v>1865122</v>
      </c>
    </row>
    <row r="20" spans="1:8">
      <c r="A20" s="490"/>
      <c r="B20" s="491" t="s">
        <v>366</v>
      </c>
      <c r="C20" s="492"/>
      <c r="D20" s="492">
        <v>0</v>
      </c>
      <c r="E20" s="492">
        <v>0</v>
      </c>
      <c r="F20" s="492">
        <v>110000</v>
      </c>
      <c r="G20" s="492">
        <v>3198761</v>
      </c>
      <c r="H20" s="492">
        <v>22363906</v>
      </c>
    </row>
    <row r="21" spans="1:8">
      <c r="A21" s="490"/>
      <c r="B21" s="491" t="s">
        <v>376</v>
      </c>
      <c r="C21" s="492"/>
      <c r="D21" s="492">
        <v>0</v>
      </c>
      <c r="E21" s="492">
        <v>0</v>
      </c>
      <c r="F21" s="492">
        <v>0</v>
      </c>
      <c r="G21" s="492">
        <v>0</v>
      </c>
      <c r="H21" s="492">
        <v>0</v>
      </c>
    </row>
    <row r="22" spans="1:8">
      <c r="A22" s="490"/>
      <c r="B22" s="491" t="s">
        <v>386</v>
      </c>
      <c r="C22" s="492"/>
      <c r="D22" s="492">
        <v>0</v>
      </c>
      <c r="E22" s="492">
        <v>0</v>
      </c>
      <c r="F22" s="492">
        <v>34577547</v>
      </c>
      <c r="G22" s="492">
        <v>0</v>
      </c>
      <c r="H22" s="492">
        <v>0</v>
      </c>
    </row>
    <row r="23" spans="1:8">
      <c r="A23" s="490"/>
      <c r="B23" s="491" t="s">
        <v>391</v>
      </c>
      <c r="C23" s="492"/>
      <c r="D23" s="492">
        <v>0</v>
      </c>
      <c r="E23" s="492">
        <v>0</v>
      </c>
      <c r="F23" s="492">
        <v>0</v>
      </c>
      <c r="G23" s="492">
        <v>0</v>
      </c>
      <c r="H23" s="492">
        <v>0</v>
      </c>
    </row>
    <row r="24" spans="1:8">
      <c r="A24" s="490"/>
      <c r="B24" s="495" t="s">
        <v>399</v>
      </c>
      <c r="C24" s="492"/>
      <c r="D24" s="492">
        <v>0</v>
      </c>
      <c r="E24" s="492">
        <v>0</v>
      </c>
      <c r="F24" s="492">
        <v>0</v>
      </c>
      <c r="G24" s="492">
        <v>0</v>
      </c>
      <c r="H24" s="492">
        <v>0</v>
      </c>
    </row>
    <row r="25" spans="1:8">
      <c r="A25" s="490"/>
      <c r="B25" s="495" t="s">
        <v>403</v>
      </c>
      <c r="C25" s="492"/>
      <c r="D25" s="492">
        <v>0</v>
      </c>
      <c r="E25" s="492">
        <v>0</v>
      </c>
      <c r="F25" s="492">
        <v>0</v>
      </c>
      <c r="G25" s="492">
        <v>0</v>
      </c>
      <c r="H25" s="492">
        <v>0</v>
      </c>
    </row>
    <row r="26" spans="1:8">
      <c r="A26" s="498" t="s">
        <v>542</v>
      </c>
      <c r="B26" s="499"/>
      <c r="C26" s="500">
        <f>+C16+C6</f>
        <v>131130677.98999999</v>
      </c>
      <c r="D26" s="500">
        <f>D6+D16</f>
        <v>199943581</v>
      </c>
      <c r="E26" s="500">
        <f t="shared" ref="E26:H26" si="2">E6+E16</f>
        <v>194324754</v>
      </c>
      <c r="F26" s="500">
        <f t="shared" si="2"/>
        <v>207301894</v>
      </c>
      <c r="G26" s="500">
        <f t="shared" si="2"/>
        <v>119980345</v>
      </c>
      <c r="H26" s="500">
        <f t="shared" si="2"/>
        <v>142963701</v>
      </c>
    </row>
    <row r="27" spans="1:8">
      <c r="A27" s="491"/>
      <c r="B27" s="491"/>
      <c r="C27" s="502"/>
      <c r="D27" s="502"/>
      <c r="E27" s="502"/>
      <c r="F27" s="502"/>
      <c r="G27" s="502"/>
      <c r="H27" s="502"/>
    </row>
  </sheetData>
  <mergeCells count="7">
    <mergeCell ref="A26:B26"/>
    <mergeCell ref="A1:H1"/>
    <mergeCell ref="A2:H2"/>
    <mergeCell ref="A3:H3"/>
    <mergeCell ref="A5:B5"/>
    <mergeCell ref="A6:B6"/>
    <mergeCell ref="A16:B16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horizontalDpi="4294967293" vertic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FB4C-2546-4EE6-9238-A848CEC27E38}">
  <dimension ref="A1:H41"/>
  <sheetViews>
    <sheetView workbookViewId="0">
      <selection sqref="A1:H41"/>
    </sheetView>
  </sheetViews>
  <sheetFormatPr baseColWidth="10" defaultRowHeight="14.4"/>
  <cols>
    <col min="1" max="1" width="3.6640625" customWidth="1"/>
    <col min="2" max="2" width="30.6640625" customWidth="1"/>
    <col min="3" max="3" width="27.44140625" customWidth="1"/>
    <col min="4" max="8" width="15.6640625" customWidth="1"/>
  </cols>
  <sheetData>
    <row r="1" spans="1:8">
      <c r="A1" s="432" t="s">
        <v>141</v>
      </c>
      <c r="B1" s="433"/>
      <c r="C1" s="433"/>
      <c r="D1" s="433"/>
      <c r="E1" s="433"/>
      <c r="F1" s="433"/>
      <c r="G1" s="433"/>
      <c r="H1" s="434"/>
    </row>
    <row r="2" spans="1:8">
      <c r="A2" s="435" t="s">
        <v>142</v>
      </c>
      <c r="B2" s="436"/>
      <c r="C2" s="436"/>
      <c r="D2" s="436"/>
      <c r="E2" s="436"/>
      <c r="F2" s="436"/>
      <c r="G2" s="436"/>
      <c r="H2" s="437"/>
    </row>
    <row r="3" spans="1:8">
      <c r="A3" s="435" t="s">
        <v>543</v>
      </c>
      <c r="B3" s="436"/>
      <c r="C3" s="436"/>
      <c r="D3" s="436"/>
      <c r="E3" s="436"/>
      <c r="F3" s="436"/>
      <c r="G3" s="436"/>
      <c r="H3" s="437"/>
    </row>
    <row r="4" spans="1:8" ht="15" thickBot="1">
      <c r="A4" s="531" t="s">
        <v>173</v>
      </c>
      <c r="B4" s="532"/>
      <c r="C4" s="532"/>
      <c r="D4" s="532"/>
      <c r="E4" s="532"/>
      <c r="F4" s="532"/>
      <c r="G4" s="532"/>
      <c r="H4" s="533"/>
    </row>
    <row r="5" spans="1:8">
      <c r="A5" s="326"/>
      <c r="B5" s="326"/>
      <c r="C5" s="326"/>
      <c r="D5" s="327"/>
      <c r="E5" s="328"/>
      <c r="F5" s="328"/>
      <c r="G5" s="328"/>
      <c r="H5" s="328"/>
    </row>
    <row r="6" spans="1:8">
      <c r="A6" s="331"/>
      <c r="B6" s="331"/>
      <c r="C6" s="331"/>
      <c r="D6" s="508" t="s">
        <v>544</v>
      </c>
      <c r="E6" s="508" t="s">
        <v>545</v>
      </c>
      <c r="F6" s="508" t="s">
        <v>546</v>
      </c>
      <c r="G6" s="508" t="s">
        <v>547</v>
      </c>
      <c r="H6" s="508" t="s">
        <v>548</v>
      </c>
    </row>
    <row r="7" spans="1:8">
      <c r="A7" s="331"/>
      <c r="B7" s="331"/>
      <c r="C7" s="331"/>
      <c r="D7" s="446" t="s">
        <v>255</v>
      </c>
      <c r="E7" s="446" t="s">
        <v>256</v>
      </c>
      <c r="F7" s="446" t="s">
        <v>256</v>
      </c>
      <c r="G7" s="446" t="s">
        <v>256</v>
      </c>
      <c r="H7" s="446" t="s">
        <v>256</v>
      </c>
    </row>
    <row r="8" spans="1:8">
      <c r="A8" s="331"/>
      <c r="B8" s="331"/>
      <c r="C8" s="331"/>
      <c r="D8" s="286" t="s">
        <v>259</v>
      </c>
      <c r="E8" s="286" t="s">
        <v>260</v>
      </c>
      <c r="F8" s="286" t="s">
        <v>260</v>
      </c>
      <c r="G8" s="286" t="s">
        <v>260</v>
      </c>
      <c r="H8" s="286" t="s">
        <v>260</v>
      </c>
    </row>
    <row r="9" spans="1:8">
      <c r="A9" s="291" t="s">
        <v>549</v>
      </c>
      <c r="B9" s="292"/>
      <c r="C9" s="293"/>
      <c r="D9" s="534">
        <f>SUM(D10:D11)</f>
        <v>0</v>
      </c>
      <c r="E9" s="534">
        <f t="shared" ref="E9:H9" si="0">SUM(E10:E11)</f>
        <v>0</v>
      </c>
      <c r="F9" s="534">
        <f t="shared" si="0"/>
        <v>0</v>
      </c>
      <c r="G9" s="534">
        <f t="shared" si="0"/>
        <v>0</v>
      </c>
      <c r="H9" s="534">
        <f t="shared" si="0"/>
        <v>0</v>
      </c>
    </row>
    <row r="10" spans="1:8">
      <c r="A10" s="535" t="s">
        <v>550</v>
      </c>
      <c r="B10" s="536"/>
      <c r="C10" s="537"/>
      <c r="D10" s="538">
        <v>0</v>
      </c>
      <c r="E10" s="538">
        <v>0</v>
      </c>
      <c r="F10" s="538">
        <v>0</v>
      </c>
      <c r="G10" s="538">
        <v>0</v>
      </c>
      <c r="H10" s="538">
        <v>0</v>
      </c>
    </row>
    <row r="11" spans="1:8">
      <c r="A11" s="539" t="s">
        <v>551</v>
      </c>
      <c r="B11" s="457"/>
      <c r="C11" s="540"/>
      <c r="D11" s="538">
        <v>0</v>
      </c>
      <c r="E11" s="538">
        <v>0</v>
      </c>
      <c r="F11" s="538">
        <v>0</v>
      </c>
      <c r="G11" s="538">
        <v>0</v>
      </c>
      <c r="H11" s="538">
        <v>0</v>
      </c>
    </row>
    <row r="12" spans="1:8">
      <c r="A12" s="539"/>
      <c r="B12" s="457"/>
      <c r="C12" s="540"/>
      <c r="D12" s="463"/>
      <c r="E12" s="299"/>
      <c r="F12" s="299"/>
      <c r="G12" s="299"/>
      <c r="H12" s="299"/>
    </row>
    <row r="13" spans="1:8">
      <c r="A13" s="541" t="s">
        <v>552</v>
      </c>
      <c r="B13" s="542"/>
      <c r="C13" s="543"/>
      <c r="D13" s="463">
        <f>SUM(D14+D18+D22+D23+D24+D25+D26+D27+D28+D29)</f>
        <v>0</v>
      </c>
      <c r="E13" s="463">
        <f t="shared" ref="E13:H13" si="1">SUM(E14+E18+E22+E23+E24+E25+E26+E27+E28+E29)</f>
        <v>0</v>
      </c>
      <c r="F13" s="463">
        <f t="shared" si="1"/>
        <v>0</v>
      </c>
      <c r="G13" s="463">
        <f t="shared" si="1"/>
        <v>0</v>
      </c>
      <c r="H13" s="463">
        <f t="shared" si="1"/>
        <v>0</v>
      </c>
    </row>
    <row r="14" spans="1:8">
      <c r="A14" s="539" t="s">
        <v>553</v>
      </c>
      <c r="B14" s="457"/>
      <c r="C14" s="540"/>
      <c r="D14" s="463">
        <f>SUM(D15:D17)</f>
        <v>0</v>
      </c>
      <c r="E14" s="463">
        <f t="shared" ref="E14:H14" si="2">SUM(E15:E17)</f>
        <v>0</v>
      </c>
      <c r="F14" s="463">
        <f t="shared" si="2"/>
        <v>0</v>
      </c>
      <c r="G14" s="463">
        <f t="shared" si="2"/>
        <v>0</v>
      </c>
      <c r="H14" s="463">
        <f t="shared" si="2"/>
        <v>0</v>
      </c>
    </row>
    <row r="15" spans="1:8">
      <c r="A15" s="544" t="s">
        <v>554</v>
      </c>
      <c r="B15" s="545"/>
      <c r="C15" s="546"/>
      <c r="D15" s="547">
        <v>0</v>
      </c>
      <c r="E15" s="547">
        <v>0</v>
      </c>
      <c r="F15" s="547">
        <v>0</v>
      </c>
      <c r="G15" s="547">
        <v>0</v>
      </c>
      <c r="H15" s="547">
        <v>0</v>
      </c>
    </row>
    <row r="16" spans="1:8">
      <c r="A16" s="544" t="s">
        <v>555</v>
      </c>
      <c r="B16" s="545"/>
      <c r="C16" s="546"/>
      <c r="D16" s="547">
        <v>0</v>
      </c>
      <c r="E16" s="547">
        <v>0</v>
      </c>
      <c r="F16" s="547">
        <v>0</v>
      </c>
      <c r="G16" s="547">
        <v>0</v>
      </c>
      <c r="H16" s="547">
        <v>0</v>
      </c>
    </row>
    <row r="17" spans="1:8">
      <c r="A17" s="544" t="s">
        <v>556</v>
      </c>
      <c r="B17" s="545"/>
      <c r="C17" s="546"/>
      <c r="D17" s="547">
        <v>0</v>
      </c>
      <c r="E17" s="547">
        <v>0</v>
      </c>
      <c r="F17" s="547">
        <v>0</v>
      </c>
      <c r="G17" s="547">
        <v>0</v>
      </c>
      <c r="H17" s="547">
        <v>0</v>
      </c>
    </row>
    <row r="18" spans="1:8">
      <c r="A18" s="539" t="s">
        <v>557</v>
      </c>
      <c r="B18" s="457"/>
      <c r="C18" s="540"/>
      <c r="D18" s="463">
        <f>SUM(D19:D21)</f>
        <v>0</v>
      </c>
      <c r="E18" s="463">
        <f t="shared" ref="E18:H18" si="3">SUM(E19:E21)</f>
        <v>0</v>
      </c>
      <c r="F18" s="463">
        <f t="shared" si="3"/>
        <v>0</v>
      </c>
      <c r="G18" s="463">
        <f t="shared" si="3"/>
        <v>0</v>
      </c>
      <c r="H18" s="463">
        <f t="shared" si="3"/>
        <v>0</v>
      </c>
    </row>
    <row r="19" spans="1:8">
      <c r="A19" s="544" t="s">
        <v>554</v>
      </c>
      <c r="B19" s="545"/>
      <c r="C19" s="546"/>
      <c r="D19" s="547">
        <v>0</v>
      </c>
      <c r="E19" s="547">
        <v>0</v>
      </c>
      <c r="F19" s="547">
        <v>0</v>
      </c>
      <c r="G19" s="547">
        <v>0</v>
      </c>
      <c r="H19" s="547">
        <v>0</v>
      </c>
    </row>
    <row r="20" spans="1:8">
      <c r="A20" s="544" t="s">
        <v>555</v>
      </c>
      <c r="B20" s="545"/>
      <c r="C20" s="546"/>
      <c r="D20" s="547">
        <v>0</v>
      </c>
      <c r="E20" s="547">
        <v>0</v>
      </c>
      <c r="F20" s="547">
        <v>0</v>
      </c>
      <c r="G20" s="547">
        <v>0</v>
      </c>
      <c r="H20" s="547">
        <v>0</v>
      </c>
    </row>
    <row r="21" spans="1:8">
      <c r="A21" s="544" t="s">
        <v>556</v>
      </c>
      <c r="B21" s="545"/>
      <c r="C21" s="546"/>
      <c r="D21" s="547">
        <v>0</v>
      </c>
      <c r="E21" s="547">
        <v>0</v>
      </c>
      <c r="F21" s="547">
        <v>0</v>
      </c>
      <c r="G21" s="547">
        <v>0</v>
      </c>
      <c r="H21" s="547">
        <v>0</v>
      </c>
    </row>
    <row r="22" spans="1:8">
      <c r="A22" s="539" t="s">
        <v>558</v>
      </c>
      <c r="B22" s="457"/>
      <c r="C22" s="540"/>
      <c r="D22" s="463">
        <v>0</v>
      </c>
      <c r="E22" s="463">
        <v>0</v>
      </c>
      <c r="F22" s="463">
        <v>0</v>
      </c>
      <c r="G22" s="463">
        <v>0</v>
      </c>
      <c r="H22" s="463">
        <v>0</v>
      </c>
    </row>
    <row r="23" spans="1:8">
      <c r="A23" s="539" t="s">
        <v>559</v>
      </c>
      <c r="B23" s="457"/>
      <c r="C23" s="540"/>
      <c r="D23" s="463">
        <v>0</v>
      </c>
      <c r="E23" s="463">
        <v>0</v>
      </c>
      <c r="F23" s="463">
        <v>0</v>
      </c>
      <c r="G23" s="463">
        <v>0</v>
      </c>
      <c r="H23" s="463">
        <v>0</v>
      </c>
    </row>
    <row r="24" spans="1:8">
      <c r="A24" s="539" t="s">
        <v>560</v>
      </c>
      <c r="B24" s="457"/>
      <c r="C24" s="540"/>
      <c r="D24" s="463">
        <v>0</v>
      </c>
      <c r="E24" s="463">
        <v>0</v>
      </c>
      <c r="F24" s="463">
        <v>0</v>
      </c>
      <c r="G24" s="463">
        <v>0</v>
      </c>
      <c r="H24" s="463">
        <v>0</v>
      </c>
    </row>
    <row r="25" spans="1:8">
      <c r="A25" s="539" t="s">
        <v>561</v>
      </c>
      <c r="B25" s="457"/>
      <c r="C25" s="540"/>
      <c r="D25" s="463">
        <v>0</v>
      </c>
      <c r="E25" s="463">
        <v>0</v>
      </c>
      <c r="F25" s="463">
        <v>0</v>
      </c>
      <c r="G25" s="463">
        <v>0</v>
      </c>
      <c r="H25" s="463">
        <v>0</v>
      </c>
    </row>
    <row r="26" spans="1:8">
      <c r="A26" s="539" t="s">
        <v>562</v>
      </c>
      <c r="B26" s="457"/>
      <c r="C26" s="540"/>
      <c r="D26" s="463">
        <v>0</v>
      </c>
      <c r="E26" s="463">
        <v>0</v>
      </c>
      <c r="F26" s="463">
        <v>0</v>
      </c>
      <c r="G26" s="463">
        <v>0</v>
      </c>
      <c r="H26" s="463">
        <v>0</v>
      </c>
    </row>
    <row r="27" spans="1:8">
      <c r="A27" s="539" t="s">
        <v>563</v>
      </c>
      <c r="B27" s="457"/>
      <c r="C27" s="540"/>
      <c r="D27" s="463">
        <v>0</v>
      </c>
      <c r="E27" s="463">
        <v>0</v>
      </c>
      <c r="F27" s="463">
        <v>0</v>
      </c>
      <c r="G27" s="463">
        <v>0</v>
      </c>
      <c r="H27" s="463">
        <v>0</v>
      </c>
    </row>
    <row r="28" spans="1:8">
      <c r="A28" s="539" t="s">
        <v>564</v>
      </c>
      <c r="B28" s="457"/>
      <c r="C28" s="540"/>
      <c r="D28" s="463">
        <v>0</v>
      </c>
      <c r="E28" s="463">
        <v>0</v>
      </c>
      <c r="F28" s="463">
        <v>0</v>
      </c>
      <c r="G28" s="463">
        <v>0</v>
      </c>
      <c r="H28" s="463">
        <v>0</v>
      </c>
    </row>
    <row r="29" spans="1:8">
      <c r="A29" s="539" t="s">
        <v>565</v>
      </c>
      <c r="B29" s="457"/>
      <c r="C29" s="540"/>
      <c r="D29" s="463">
        <v>0</v>
      </c>
      <c r="E29" s="463">
        <v>0</v>
      </c>
      <c r="F29" s="463">
        <v>0</v>
      </c>
      <c r="G29" s="463">
        <v>0</v>
      </c>
      <c r="H29" s="463">
        <v>0</v>
      </c>
    </row>
    <row r="30" spans="1:8">
      <c r="A30" s="548"/>
      <c r="B30" s="380"/>
      <c r="C30" s="549"/>
      <c r="D30" s="463"/>
      <c r="E30" s="299"/>
      <c r="F30" s="299"/>
      <c r="G30" s="299"/>
      <c r="H30" s="299"/>
    </row>
    <row r="31" spans="1:8">
      <c r="A31" s="296" t="s">
        <v>566</v>
      </c>
      <c r="B31" s="297"/>
      <c r="C31" s="298"/>
      <c r="D31" s="463">
        <f>SUM(D32)</f>
        <v>0</v>
      </c>
      <c r="E31" s="463">
        <f t="shared" ref="E31:H31" si="4">SUM(E32)</f>
        <v>0</v>
      </c>
      <c r="F31" s="463">
        <f t="shared" si="4"/>
        <v>0</v>
      </c>
      <c r="G31" s="463">
        <f t="shared" si="4"/>
        <v>0</v>
      </c>
      <c r="H31" s="463">
        <f t="shared" si="4"/>
        <v>0</v>
      </c>
    </row>
    <row r="32" spans="1:8">
      <c r="A32" s="539" t="s">
        <v>567</v>
      </c>
      <c r="B32" s="457"/>
      <c r="C32" s="540"/>
      <c r="D32" s="550">
        <v>0</v>
      </c>
      <c r="E32" s="550">
        <v>0</v>
      </c>
      <c r="F32" s="550">
        <v>0</v>
      </c>
      <c r="G32" s="550">
        <v>0</v>
      </c>
      <c r="H32" s="550">
        <v>0</v>
      </c>
    </row>
    <row r="33" spans="1:8">
      <c r="A33" s="308"/>
      <c r="B33" s="305"/>
      <c r="C33" s="306"/>
      <c r="D33" s="463"/>
      <c r="E33" s="299"/>
      <c r="F33" s="299"/>
      <c r="G33" s="299"/>
      <c r="H33" s="299"/>
    </row>
    <row r="34" spans="1:8">
      <c r="A34" s="296" t="s">
        <v>568</v>
      </c>
      <c r="B34" s="297"/>
      <c r="C34" s="298"/>
      <c r="D34" s="463">
        <f>SUM(D35:D37)</f>
        <v>0</v>
      </c>
      <c r="E34" s="463">
        <f t="shared" ref="E34:H34" si="5">SUM(E35:E37)</f>
        <v>0</v>
      </c>
      <c r="F34" s="463">
        <f t="shared" si="5"/>
        <v>0</v>
      </c>
      <c r="G34" s="463">
        <f t="shared" si="5"/>
        <v>0</v>
      </c>
      <c r="H34" s="463">
        <f t="shared" si="5"/>
        <v>0</v>
      </c>
    </row>
    <row r="35" spans="1:8">
      <c r="A35" s="539" t="s">
        <v>553</v>
      </c>
      <c r="B35" s="457"/>
      <c r="C35" s="540"/>
      <c r="D35" s="550">
        <v>0</v>
      </c>
      <c r="E35" s="550">
        <v>0</v>
      </c>
      <c r="F35" s="550">
        <v>0</v>
      </c>
      <c r="G35" s="550">
        <v>0</v>
      </c>
      <c r="H35" s="550">
        <v>0</v>
      </c>
    </row>
    <row r="36" spans="1:8">
      <c r="A36" s="539" t="s">
        <v>557</v>
      </c>
      <c r="B36" s="457"/>
      <c r="C36" s="540"/>
      <c r="D36" s="550">
        <v>0</v>
      </c>
      <c r="E36" s="550">
        <v>0</v>
      </c>
      <c r="F36" s="550">
        <v>0</v>
      </c>
      <c r="G36" s="550">
        <v>0</v>
      </c>
      <c r="H36" s="550">
        <v>0</v>
      </c>
    </row>
    <row r="37" spans="1:8">
      <c r="A37" s="539" t="s">
        <v>569</v>
      </c>
      <c r="B37" s="457"/>
      <c r="C37" s="540"/>
      <c r="D37" s="550">
        <v>0</v>
      </c>
      <c r="E37" s="550">
        <v>0</v>
      </c>
      <c r="F37" s="550">
        <v>0</v>
      </c>
      <c r="G37" s="550">
        <v>0</v>
      </c>
      <c r="H37" s="550">
        <v>0</v>
      </c>
    </row>
    <row r="38" spans="1:8">
      <c r="A38" s="308"/>
      <c r="B38" s="305"/>
      <c r="C38" s="306"/>
      <c r="D38" s="463"/>
      <c r="E38" s="299"/>
      <c r="F38" s="299"/>
      <c r="G38" s="299"/>
      <c r="H38" s="299"/>
    </row>
    <row r="39" spans="1:8">
      <c r="A39" s="551"/>
      <c r="B39" s="430"/>
      <c r="C39" s="552"/>
      <c r="D39" s="463"/>
      <c r="E39" s="299"/>
      <c r="F39" s="299"/>
      <c r="G39" s="299"/>
      <c r="H39" s="299"/>
    </row>
    <row r="40" spans="1:8">
      <c r="A40" s="553" t="s">
        <v>570</v>
      </c>
      <c r="B40" s="554"/>
      <c r="C40" s="555"/>
      <c r="D40" s="556">
        <f>D9+D13+D31+D34</f>
        <v>0</v>
      </c>
      <c r="E40" s="556">
        <f t="shared" ref="E40:H40" si="6">E9+E13+E31+E34</f>
        <v>0</v>
      </c>
      <c r="F40" s="556">
        <f t="shared" si="6"/>
        <v>0</v>
      </c>
      <c r="G40" s="556">
        <f t="shared" si="6"/>
        <v>0</v>
      </c>
      <c r="H40" s="556">
        <f t="shared" si="6"/>
        <v>0</v>
      </c>
    </row>
    <row r="41" spans="1:8">
      <c r="A41" s="557"/>
      <c r="B41" s="557"/>
      <c r="C41" s="557"/>
      <c r="D41" s="558"/>
      <c r="E41" s="558"/>
      <c r="F41" s="558"/>
      <c r="G41" s="558"/>
      <c r="H41" s="558"/>
    </row>
  </sheetData>
  <mergeCells count="40">
    <mergeCell ref="A34:C34"/>
    <mergeCell ref="A35:C35"/>
    <mergeCell ref="A36:C36"/>
    <mergeCell ref="A37:C37"/>
    <mergeCell ref="A38:C38"/>
    <mergeCell ref="A40:C40"/>
    <mergeCell ref="A27:C27"/>
    <mergeCell ref="A28:C28"/>
    <mergeCell ref="A29:C29"/>
    <mergeCell ref="A31:C31"/>
    <mergeCell ref="A32:C32"/>
    <mergeCell ref="A33:C33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H1"/>
    <mergeCell ref="A2:H2"/>
    <mergeCell ref="A3:H3"/>
    <mergeCell ref="A4:H4"/>
    <mergeCell ref="A6:C8"/>
    <mergeCell ref="D6:D8"/>
    <mergeCell ref="E6:E8"/>
    <mergeCell ref="F6:F8"/>
    <mergeCell ref="G6:G8"/>
    <mergeCell ref="H6:H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horizontalDpi="4294967293" vertic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7D94-4116-4787-988F-8DD7A06CD1A3}">
  <dimension ref="A1:H44"/>
  <sheetViews>
    <sheetView topLeftCell="A17" workbookViewId="0">
      <selection sqref="A1:H44"/>
    </sheetView>
  </sheetViews>
  <sheetFormatPr baseColWidth="10" defaultRowHeight="14.4"/>
  <cols>
    <col min="1" max="1" width="3.6640625" customWidth="1"/>
    <col min="2" max="2" width="30.6640625" customWidth="1"/>
    <col min="3" max="3" width="27.44140625" customWidth="1"/>
    <col min="4" max="8" width="15.6640625" customWidth="1"/>
  </cols>
  <sheetData>
    <row r="1" spans="1:8">
      <c r="A1" s="432" t="s">
        <v>141</v>
      </c>
      <c r="B1" s="433"/>
      <c r="C1" s="433"/>
      <c r="D1" s="433"/>
      <c r="E1" s="433"/>
      <c r="F1" s="433"/>
      <c r="G1" s="433"/>
      <c r="H1" s="434"/>
    </row>
    <row r="2" spans="1:8">
      <c r="A2" s="435" t="s">
        <v>571</v>
      </c>
      <c r="B2" s="436"/>
      <c r="C2" s="436"/>
      <c r="D2" s="436"/>
      <c r="E2" s="436"/>
      <c r="F2" s="436"/>
      <c r="G2" s="436"/>
      <c r="H2" s="437"/>
    </row>
    <row r="3" spans="1:8">
      <c r="A3" s="435" t="s">
        <v>543</v>
      </c>
      <c r="B3" s="436"/>
      <c r="C3" s="436"/>
      <c r="D3" s="436"/>
      <c r="E3" s="436"/>
      <c r="F3" s="436"/>
      <c r="G3" s="436"/>
      <c r="H3" s="437"/>
    </row>
    <row r="4" spans="1:8" ht="15" thickBot="1">
      <c r="A4" s="503" t="s">
        <v>572</v>
      </c>
      <c r="B4" s="504"/>
      <c r="C4" s="504"/>
      <c r="D4" s="504"/>
      <c r="E4" s="504"/>
      <c r="F4" s="504"/>
      <c r="G4" s="504"/>
      <c r="H4" s="505"/>
    </row>
    <row r="5" spans="1:8">
      <c r="A5" s="559"/>
      <c r="B5" s="559"/>
      <c r="C5" s="559"/>
      <c r="D5" s="560"/>
      <c r="E5" s="560"/>
      <c r="F5" s="560"/>
      <c r="G5" s="560"/>
      <c r="H5" s="560"/>
    </row>
    <row r="6" spans="1:8">
      <c r="A6" s="331"/>
      <c r="B6" s="331"/>
      <c r="C6" s="331"/>
      <c r="D6" s="508" t="s">
        <v>544</v>
      </c>
      <c r="E6" s="508" t="s">
        <v>545</v>
      </c>
      <c r="F6" s="508" t="s">
        <v>546</v>
      </c>
      <c r="G6" s="508" t="s">
        <v>547</v>
      </c>
      <c r="H6" s="508" t="s">
        <v>548</v>
      </c>
    </row>
    <row r="7" spans="1:8">
      <c r="A7" s="331"/>
      <c r="B7" s="331"/>
      <c r="C7" s="331"/>
      <c r="D7" s="446" t="s">
        <v>255</v>
      </c>
      <c r="E7" s="446" t="s">
        <v>256</v>
      </c>
      <c r="F7" s="446" t="s">
        <v>256</v>
      </c>
      <c r="G7" s="446" t="s">
        <v>256</v>
      </c>
      <c r="H7" s="446" t="s">
        <v>256</v>
      </c>
    </row>
    <row r="8" spans="1:8">
      <c r="A8" s="331"/>
      <c r="B8" s="331"/>
      <c r="C8" s="331"/>
      <c r="D8" s="286" t="s">
        <v>259</v>
      </c>
      <c r="E8" s="286" t="s">
        <v>260</v>
      </c>
      <c r="F8" s="286" t="s">
        <v>260</v>
      </c>
      <c r="G8" s="286" t="s">
        <v>260</v>
      </c>
      <c r="H8" s="286" t="s">
        <v>260</v>
      </c>
    </row>
    <row r="9" spans="1:8">
      <c r="A9" s="561" t="s">
        <v>573</v>
      </c>
      <c r="B9" s="292"/>
      <c r="C9" s="562"/>
      <c r="D9" s="534">
        <f>SUM(D10:D12)</f>
        <v>0</v>
      </c>
      <c r="E9" s="534">
        <f t="shared" ref="E9:H9" si="0">SUM(E10:E12)</f>
        <v>0</v>
      </c>
      <c r="F9" s="534">
        <f t="shared" si="0"/>
        <v>0</v>
      </c>
      <c r="G9" s="534">
        <f t="shared" si="0"/>
        <v>0</v>
      </c>
      <c r="H9" s="534">
        <f t="shared" si="0"/>
        <v>0</v>
      </c>
    </row>
    <row r="10" spans="1:8">
      <c r="A10" s="456" t="s">
        <v>574</v>
      </c>
      <c r="B10" s="457"/>
      <c r="C10" s="458"/>
      <c r="D10" s="459">
        <v>0</v>
      </c>
      <c r="E10" s="459">
        <v>0</v>
      </c>
      <c r="F10" s="459">
        <v>0</v>
      </c>
      <c r="G10" s="459">
        <v>0</v>
      </c>
      <c r="H10" s="459">
        <v>0</v>
      </c>
    </row>
    <row r="11" spans="1:8">
      <c r="A11" s="456" t="s">
        <v>575</v>
      </c>
      <c r="B11" s="457"/>
      <c r="C11" s="458"/>
      <c r="D11" s="459">
        <v>0</v>
      </c>
      <c r="E11" s="459">
        <v>0</v>
      </c>
      <c r="F11" s="459">
        <v>0</v>
      </c>
      <c r="G11" s="459">
        <v>0</v>
      </c>
      <c r="H11" s="459">
        <v>0</v>
      </c>
    </row>
    <row r="12" spans="1:8">
      <c r="A12" s="456" t="s">
        <v>559</v>
      </c>
      <c r="B12" s="457"/>
      <c r="C12" s="458"/>
      <c r="D12" s="459">
        <v>0</v>
      </c>
      <c r="E12" s="459">
        <v>0</v>
      </c>
      <c r="F12" s="459">
        <v>0</v>
      </c>
      <c r="G12" s="459">
        <v>0</v>
      </c>
      <c r="H12" s="459">
        <v>0</v>
      </c>
    </row>
    <row r="13" spans="1:8">
      <c r="A13" s="460"/>
      <c r="B13" s="461"/>
      <c r="C13" s="462"/>
      <c r="D13" s="471"/>
      <c r="E13" s="472"/>
      <c r="F13" s="472"/>
      <c r="G13" s="472"/>
      <c r="H13" s="472"/>
    </row>
    <row r="14" spans="1:8">
      <c r="A14" s="563" t="s">
        <v>576</v>
      </c>
      <c r="B14" s="542"/>
      <c r="C14" s="564"/>
      <c r="D14" s="463">
        <f>SUM(D16+D21+D25+D30+D34+D38)</f>
        <v>0</v>
      </c>
      <c r="E14" s="463">
        <f t="shared" ref="E14:H14" si="1">SUM(E16+E21+E25+E30+E34+E38)</f>
        <v>0</v>
      </c>
      <c r="F14" s="463">
        <f t="shared" si="1"/>
        <v>0</v>
      </c>
      <c r="G14" s="463">
        <f t="shared" si="1"/>
        <v>0</v>
      </c>
      <c r="H14" s="463">
        <f t="shared" si="1"/>
        <v>0</v>
      </c>
    </row>
    <row r="15" spans="1:8">
      <c r="A15" s="565"/>
      <c r="B15" s="566"/>
      <c r="C15" s="567"/>
      <c r="D15" s="463"/>
      <c r="E15" s="299"/>
      <c r="F15" s="299"/>
      <c r="G15" s="299"/>
      <c r="H15" s="299"/>
    </row>
    <row r="16" spans="1:8">
      <c r="A16" s="464" t="s">
        <v>577</v>
      </c>
      <c r="B16" s="297"/>
      <c r="C16" s="465"/>
      <c r="D16" s="463">
        <f>SUM(D17:D19)</f>
        <v>0</v>
      </c>
      <c r="E16" s="463">
        <f t="shared" ref="E16:H16" si="2">SUM(E17:E19)</f>
        <v>0</v>
      </c>
      <c r="F16" s="463">
        <f t="shared" si="2"/>
        <v>0</v>
      </c>
      <c r="G16" s="463">
        <f t="shared" si="2"/>
        <v>0</v>
      </c>
      <c r="H16" s="463">
        <f t="shared" si="2"/>
        <v>0</v>
      </c>
    </row>
    <row r="17" spans="1:8">
      <c r="A17" s="456" t="s">
        <v>578</v>
      </c>
      <c r="B17" s="457"/>
      <c r="C17" s="458"/>
      <c r="D17" s="459">
        <v>0</v>
      </c>
      <c r="E17" s="459">
        <v>0</v>
      </c>
      <c r="F17" s="459">
        <v>0</v>
      </c>
      <c r="G17" s="459">
        <v>0</v>
      </c>
      <c r="H17" s="459">
        <v>0</v>
      </c>
    </row>
    <row r="18" spans="1:8">
      <c r="A18" s="456" t="s">
        <v>579</v>
      </c>
      <c r="B18" s="457"/>
      <c r="C18" s="458"/>
      <c r="D18" s="459">
        <v>0</v>
      </c>
      <c r="E18" s="459">
        <v>0</v>
      </c>
      <c r="F18" s="459">
        <v>0</v>
      </c>
      <c r="G18" s="459">
        <v>0</v>
      </c>
      <c r="H18" s="459">
        <v>0</v>
      </c>
    </row>
    <row r="19" spans="1:8">
      <c r="A19" s="456" t="s">
        <v>580</v>
      </c>
      <c r="B19" s="457"/>
      <c r="C19" s="458"/>
      <c r="D19" s="459">
        <v>0</v>
      </c>
      <c r="E19" s="459">
        <v>0</v>
      </c>
      <c r="F19" s="459">
        <v>0</v>
      </c>
      <c r="G19" s="459">
        <v>0</v>
      </c>
      <c r="H19" s="459">
        <v>0</v>
      </c>
    </row>
    <row r="20" spans="1:8">
      <c r="A20" s="456"/>
      <c r="B20" s="457"/>
      <c r="C20" s="458"/>
      <c r="D20" s="471"/>
      <c r="E20" s="472"/>
      <c r="F20" s="472"/>
      <c r="G20" s="472"/>
      <c r="H20" s="472"/>
    </row>
    <row r="21" spans="1:8">
      <c r="A21" s="464" t="s">
        <v>581</v>
      </c>
      <c r="B21" s="297"/>
      <c r="C21" s="465"/>
      <c r="D21" s="463">
        <f>SUM(D22:D23)</f>
        <v>0</v>
      </c>
      <c r="E21" s="463">
        <f t="shared" ref="E21:H21" si="3">SUM(E22:E23)</f>
        <v>0</v>
      </c>
      <c r="F21" s="463">
        <f t="shared" si="3"/>
        <v>0</v>
      </c>
      <c r="G21" s="463">
        <f t="shared" si="3"/>
        <v>0</v>
      </c>
      <c r="H21" s="463">
        <f t="shared" si="3"/>
        <v>0</v>
      </c>
    </row>
    <row r="22" spans="1:8">
      <c r="A22" s="456" t="s">
        <v>579</v>
      </c>
      <c r="B22" s="457"/>
      <c r="C22" s="458"/>
      <c r="D22" s="459">
        <v>0</v>
      </c>
      <c r="E22" s="459">
        <v>0</v>
      </c>
      <c r="F22" s="459">
        <v>0</v>
      </c>
      <c r="G22" s="459">
        <v>0</v>
      </c>
      <c r="H22" s="459">
        <v>0</v>
      </c>
    </row>
    <row r="23" spans="1:8">
      <c r="A23" s="456" t="s">
        <v>580</v>
      </c>
      <c r="B23" s="457"/>
      <c r="C23" s="458"/>
      <c r="D23" s="459">
        <v>0</v>
      </c>
      <c r="E23" s="459">
        <v>0</v>
      </c>
      <c r="F23" s="459">
        <v>0</v>
      </c>
      <c r="G23" s="459">
        <v>0</v>
      </c>
      <c r="H23" s="459">
        <v>0</v>
      </c>
    </row>
    <row r="24" spans="1:8">
      <c r="A24" s="456"/>
      <c r="B24" s="457"/>
      <c r="C24" s="458"/>
      <c r="D24" s="471"/>
      <c r="E24" s="472"/>
      <c r="F24" s="472"/>
      <c r="G24" s="472"/>
      <c r="H24" s="472"/>
    </row>
    <row r="25" spans="1:8">
      <c r="A25" s="464" t="s">
        <v>582</v>
      </c>
      <c r="B25" s="297"/>
      <c r="C25" s="465"/>
      <c r="D25" s="463">
        <f>SUM(D26:D28)</f>
        <v>0</v>
      </c>
      <c r="E25" s="463">
        <f t="shared" ref="E25:H25" si="4">SUM(E26:E28)</f>
        <v>0</v>
      </c>
      <c r="F25" s="463">
        <f t="shared" si="4"/>
        <v>0</v>
      </c>
      <c r="G25" s="463">
        <f t="shared" si="4"/>
        <v>0</v>
      </c>
      <c r="H25" s="463">
        <f t="shared" si="4"/>
        <v>0</v>
      </c>
    </row>
    <row r="26" spans="1:8">
      <c r="A26" s="456" t="s">
        <v>579</v>
      </c>
      <c r="B26" s="457"/>
      <c r="C26" s="458"/>
      <c r="D26" s="459">
        <v>0</v>
      </c>
      <c r="E26" s="459">
        <v>0</v>
      </c>
      <c r="F26" s="459">
        <v>0</v>
      </c>
      <c r="G26" s="459">
        <v>0</v>
      </c>
      <c r="H26" s="459">
        <v>0</v>
      </c>
    </row>
    <row r="27" spans="1:8">
      <c r="A27" s="456" t="s">
        <v>580</v>
      </c>
      <c r="B27" s="457"/>
      <c r="C27" s="458"/>
      <c r="D27" s="459">
        <v>0</v>
      </c>
      <c r="E27" s="459">
        <v>0</v>
      </c>
      <c r="F27" s="459">
        <v>0</v>
      </c>
      <c r="G27" s="459">
        <v>0</v>
      </c>
      <c r="H27" s="459">
        <v>0</v>
      </c>
    </row>
    <row r="28" spans="1:8">
      <c r="A28" s="456" t="s">
        <v>583</v>
      </c>
      <c r="B28" s="457"/>
      <c r="C28" s="458"/>
      <c r="D28" s="459">
        <v>0</v>
      </c>
      <c r="E28" s="459">
        <v>0</v>
      </c>
      <c r="F28" s="459">
        <v>0</v>
      </c>
      <c r="G28" s="459">
        <v>0</v>
      </c>
      <c r="H28" s="459">
        <v>0</v>
      </c>
    </row>
    <row r="29" spans="1:8">
      <c r="A29" s="456"/>
      <c r="B29" s="457"/>
      <c r="C29" s="458"/>
      <c r="D29" s="471"/>
      <c r="E29" s="472"/>
      <c r="F29" s="472"/>
      <c r="G29" s="472"/>
      <c r="H29" s="472"/>
    </row>
    <row r="30" spans="1:8">
      <c r="A30" s="464" t="s">
        <v>584</v>
      </c>
      <c r="B30" s="297"/>
      <c r="C30" s="465"/>
      <c r="D30" s="463">
        <f>SUM(D31:D32)</f>
        <v>0</v>
      </c>
      <c r="E30" s="463">
        <f t="shared" ref="E30:H30" si="5">SUM(E31:E32)</f>
        <v>0</v>
      </c>
      <c r="F30" s="463">
        <f t="shared" si="5"/>
        <v>0</v>
      </c>
      <c r="G30" s="463">
        <f t="shared" si="5"/>
        <v>0</v>
      </c>
      <c r="H30" s="463">
        <f t="shared" si="5"/>
        <v>0</v>
      </c>
    </row>
    <row r="31" spans="1:8">
      <c r="A31" s="456" t="s">
        <v>579</v>
      </c>
      <c r="B31" s="457"/>
      <c r="C31" s="458"/>
      <c r="D31" s="459">
        <v>0</v>
      </c>
      <c r="E31" s="459">
        <v>0</v>
      </c>
      <c r="F31" s="459">
        <v>0</v>
      </c>
      <c r="G31" s="459">
        <v>0</v>
      </c>
      <c r="H31" s="459">
        <v>0</v>
      </c>
    </row>
    <row r="32" spans="1:8">
      <c r="A32" s="456" t="s">
        <v>580</v>
      </c>
      <c r="B32" s="457"/>
      <c r="C32" s="458"/>
      <c r="D32" s="459">
        <v>0</v>
      </c>
      <c r="E32" s="459">
        <v>0</v>
      </c>
      <c r="F32" s="459">
        <v>0</v>
      </c>
      <c r="G32" s="459">
        <v>0</v>
      </c>
      <c r="H32" s="459">
        <v>0</v>
      </c>
    </row>
    <row r="33" spans="1:8">
      <c r="A33" s="464"/>
      <c r="B33" s="297"/>
      <c r="C33" s="465"/>
      <c r="D33" s="471"/>
      <c r="E33" s="472"/>
      <c r="F33" s="472"/>
      <c r="G33" s="472"/>
      <c r="H33" s="472"/>
    </row>
    <row r="34" spans="1:8">
      <c r="A34" s="464" t="s">
        <v>585</v>
      </c>
      <c r="B34" s="297"/>
      <c r="C34" s="465"/>
      <c r="D34" s="463">
        <f>SUM(D35:D36)</f>
        <v>0</v>
      </c>
      <c r="E34" s="463">
        <f t="shared" ref="E34:H34" si="6">SUM(E35:E36)</f>
        <v>0</v>
      </c>
      <c r="F34" s="463">
        <f t="shared" si="6"/>
        <v>0</v>
      </c>
      <c r="G34" s="463">
        <f t="shared" si="6"/>
        <v>0</v>
      </c>
      <c r="H34" s="463">
        <f t="shared" si="6"/>
        <v>0</v>
      </c>
    </row>
    <row r="35" spans="1:8">
      <c r="A35" s="456" t="s">
        <v>586</v>
      </c>
      <c r="B35" s="457"/>
      <c r="C35" s="458"/>
      <c r="D35" s="459">
        <v>0</v>
      </c>
      <c r="E35" s="459">
        <v>0</v>
      </c>
      <c r="F35" s="459">
        <v>0</v>
      </c>
      <c r="G35" s="459">
        <v>0</v>
      </c>
      <c r="H35" s="459">
        <v>0</v>
      </c>
    </row>
    <row r="36" spans="1:8">
      <c r="A36" s="456" t="s">
        <v>587</v>
      </c>
      <c r="B36" s="457"/>
      <c r="C36" s="458"/>
      <c r="D36" s="459">
        <v>0</v>
      </c>
      <c r="E36" s="459">
        <v>0</v>
      </c>
      <c r="F36" s="459">
        <v>0</v>
      </c>
      <c r="G36" s="459">
        <v>0</v>
      </c>
      <c r="H36" s="459">
        <v>0</v>
      </c>
    </row>
    <row r="37" spans="1:8">
      <c r="A37" s="456"/>
      <c r="B37" s="457"/>
      <c r="C37" s="458"/>
      <c r="D37" s="471"/>
      <c r="E37" s="472"/>
      <c r="F37" s="472"/>
      <c r="G37" s="472"/>
      <c r="H37" s="472"/>
    </row>
    <row r="38" spans="1:8">
      <c r="A38" s="464" t="s">
        <v>588</v>
      </c>
      <c r="B38" s="297"/>
      <c r="C38" s="465"/>
      <c r="D38" s="463">
        <f>SUM(D39:D40)</f>
        <v>0</v>
      </c>
      <c r="E38" s="463">
        <f t="shared" ref="E38:H38" si="7">SUM(E39:E40)</f>
        <v>0</v>
      </c>
      <c r="F38" s="463">
        <f t="shared" si="7"/>
        <v>0</v>
      </c>
      <c r="G38" s="463">
        <f t="shared" si="7"/>
        <v>0</v>
      </c>
      <c r="H38" s="463">
        <f t="shared" si="7"/>
        <v>0</v>
      </c>
    </row>
    <row r="39" spans="1:8">
      <c r="A39" s="456" t="s">
        <v>589</v>
      </c>
      <c r="B39" s="457"/>
      <c r="C39" s="458"/>
      <c r="D39" s="459">
        <v>0</v>
      </c>
      <c r="E39" s="459">
        <v>0</v>
      </c>
      <c r="F39" s="459">
        <v>0</v>
      </c>
      <c r="G39" s="459">
        <v>0</v>
      </c>
      <c r="H39" s="459">
        <v>0</v>
      </c>
    </row>
    <row r="40" spans="1:8">
      <c r="A40" s="456" t="s">
        <v>590</v>
      </c>
      <c r="B40" s="457"/>
      <c r="C40" s="458"/>
      <c r="D40" s="459">
        <v>0</v>
      </c>
      <c r="E40" s="459">
        <v>0</v>
      </c>
      <c r="F40" s="459">
        <v>0</v>
      </c>
      <c r="G40" s="459">
        <v>0</v>
      </c>
      <c r="H40" s="459">
        <v>0</v>
      </c>
    </row>
    <row r="41" spans="1:8">
      <c r="A41" s="568"/>
      <c r="B41" s="430"/>
      <c r="C41" s="569"/>
      <c r="D41" s="471"/>
      <c r="E41" s="472"/>
      <c r="F41" s="472"/>
      <c r="G41" s="472"/>
      <c r="H41" s="472"/>
    </row>
    <row r="42" spans="1:8">
      <c r="A42" s="570" t="s">
        <v>591</v>
      </c>
      <c r="B42" s="554"/>
      <c r="C42" s="571"/>
      <c r="D42" s="572">
        <f>SUM(D9+D14)</f>
        <v>0</v>
      </c>
      <c r="E42" s="572">
        <f t="shared" ref="E42:H42" si="8">SUM(E9+E14)</f>
        <v>0</v>
      </c>
      <c r="F42" s="572">
        <f t="shared" si="8"/>
        <v>0</v>
      </c>
      <c r="G42" s="572">
        <f t="shared" si="8"/>
        <v>0</v>
      </c>
      <c r="H42" s="572">
        <f t="shared" si="8"/>
        <v>0</v>
      </c>
    </row>
    <row r="43" spans="1:8">
      <c r="A43" s="573" t="s">
        <v>592</v>
      </c>
      <c r="B43" s="574"/>
      <c r="C43" s="575"/>
      <c r="D43" s="576">
        <f>SUM('[3]ISEA-LDF (1)'!D40+'[3]ISEA-LDF (2)'!D42)</f>
        <v>0</v>
      </c>
      <c r="E43" s="576">
        <f>SUM('[3]ISEA-LDF (1)'!E40+'[3]ISEA-LDF (2)'!E42)</f>
        <v>0</v>
      </c>
      <c r="F43" s="576">
        <f>SUM('[3]ISEA-LDF (1)'!F40+'[3]ISEA-LDF (2)'!F42)</f>
        <v>0</v>
      </c>
      <c r="G43" s="576">
        <f>SUM('[3]ISEA-LDF (1)'!G40+'[3]ISEA-LDF (2)'!G42)</f>
        <v>0</v>
      </c>
      <c r="H43" s="576">
        <f>SUM('[3]ISEA-LDF (1)'!H40+'[3]ISEA-LDF (2)'!H42)</f>
        <v>0</v>
      </c>
    </row>
    <row r="44" spans="1:8">
      <c r="A44" s="557"/>
      <c r="B44" s="557"/>
      <c r="C44" s="557"/>
      <c r="D44" s="558"/>
      <c r="E44" s="558"/>
      <c r="F44" s="558"/>
      <c r="G44" s="558"/>
      <c r="H44" s="558"/>
    </row>
  </sheetData>
  <mergeCells count="42">
    <mergeCell ref="A42:C42"/>
    <mergeCell ref="A43:C43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9:C9"/>
    <mergeCell ref="A10:C10"/>
    <mergeCell ref="A11:C11"/>
    <mergeCell ref="A12:C12"/>
    <mergeCell ref="A14:C14"/>
    <mergeCell ref="A16:C16"/>
    <mergeCell ref="A1:H1"/>
    <mergeCell ref="A2:H2"/>
    <mergeCell ref="A3:H3"/>
    <mergeCell ref="A4:H4"/>
    <mergeCell ref="A6:C8"/>
    <mergeCell ref="D6:D8"/>
    <mergeCell ref="E6:E8"/>
    <mergeCell ref="F6:F8"/>
    <mergeCell ref="G6:G8"/>
    <mergeCell ref="H6:H8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6F07D-1327-4A8A-984F-E186136B7989}">
  <dimension ref="A1:L74"/>
  <sheetViews>
    <sheetView zoomScale="70" zoomScaleNormal="70" workbookViewId="0">
      <selection sqref="A1:L74"/>
    </sheetView>
  </sheetViews>
  <sheetFormatPr baseColWidth="10" defaultRowHeight="14.4"/>
  <cols>
    <col min="1" max="1" width="3.5546875" customWidth="1"/>
    <col min="2" max="2" width="7.44140625" customWidth="1"/>
    <col min="3" max="3" width="5.44140625" customWidth="1"/>
    <col min="4" max="4" width="57" customWidth="1"/>
    <col min="5" max="5" width="5.33203125" customWidth="1"/>
    <col min="6" max="6" width="35.88671875" customWidth="1"/>
    <col min="7" max="7" width="5" customWidth="1"/>
    <col min="8" max="8" width="16.109375" customWidth="1"/>
    <col min="9" max="9" width="24.5546875" customWidth="1"/>
    <col min="10" max="10" width="11.44140625"/>
    <col min="11" max="11" width="14.5546875" customWidth="1"/>
    <col min="12" max="12" width="46.88671875" customWidth="1"/>
  </cols>
  <sheetData>
    <row r="1" spans="1:12">
      <c r="A1" s="577"/>
      <c r="B1" s="241" t="s">
        <v>141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>
      <c r="A2" s="577"/>
      <c r="B2" s="241" t="s">
        <v>142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>
      <c r="A3" s="577"/>
      <c r="B3" s="241" t="s">
        <v>593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>
      <c r="A4" s="577"/>
      <c r="B4" s="241" t="s">
        <v>173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2">
      <c r="A5" s="577"/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</row>
    <row r="6" spans="1:12">
      <c r="A6" s="577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</row>
    <row r="7" spans="1:12" ht="15" thickBot="1">
      <c r="A7" s="577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</row>
    <row r="8" spans="1:12" ht="15" thickBot="1">
      <c r="A8" s="577"/>
      <c r="B8" s="579" t="s">
        <v>594</v>
      </c>
      <c r="C8" s="580"/>
      <c r="D8" s="581"/>
      <c r="E8" s="582" t="s">
        <v>595</v>
      </c>
      <c r="F8" s="583"/>
      <c r="G8" s="583"/>
      <c r="H8" s="584"/>
      <c r="I8" s="585" t="s">
        <v>596</v>
      </c>
      <c r="J8" s="583"/>
      <c r="K8" s="586" t="s">
        <v>597</v>
      </c>
      <c r="L8" s="586" t="s">
        <v>598</v>
      </c>
    </row>
    <row r="9" spans="1:12" ht="15" thickBot="1">
      <c r="A9" s="577"/>
      <c r="B9" s="587"/>
      <c r="C9" s="588"/>
      <c r="D9" s="589"/>
      <c r="E9" s="590" t="s">
        <v>599</v>
      </c>
      <c r="F9" s="591"/>
      <c r="G9" s="592" t="s">
        <v>600</v>
      </c>
      <c r="H9" s="591"/>
      <c r="I9" s="593"/>
      <c r="J9" s="593"/>
      <c r="K9" s="594"/>
      <c r="L9" s="594"/>
    </row>
    <row r="10" spans="1:12" ht="53.4" thickBot="1">
      <c r="A10" s="577"/>
      <c r="B10" s="595"/>
      <c r="C10" s="596"/>
      <c r="D10" s="597"/>
      <c r="E10" s="598"/>
      <c r="F10" s="599" t="s">
        <v>601</v>
      </c>
      <c r="G10" s="599"/>
      <c r="H10" s="599" t="s">
        <v>602</v>
      </c>
      <c r="I10" s="600" t="s">
        <v>603</v>
      </c>
      <c r="J10" s="601" t="s">
        <v>604</v>
      </c>
      <c r="K10" s="602"/>
      <c r="L10" s="602"/>
    </row>
    <row r="11" spans="1:12" ht="15" thickBot="1">
      <c r="A11" s="577"/>
      <c r="B11" s="603" t="s">
        <v>605</v>
      </c>
      <c r="C11" s="604"/>
      <c r="D11" s="604"/>
      <c r="E11" s="604"/>
      <c r="F11" s="604"/>
      <c r="G11" s="604"/>
      <c r="H11" s="604"/>
      <c r="I11" s="605"/>
      <c r="J11" s="605"/>
      <c r="K11" s="605"/>
      <c r="L11" s="606"/>
    </row>
    <row r="12" spans="1:12" ht="15" thickBot="1">
      <c r="A12" s="577"/>
      <c r="B12" s="607" t="s">
        <v>606</v>
      </c>
      <c r="C12" s="608"/>
      <c r="D12" s="608"/>
      <c r="E12" s="608"/>
      <c r="F12" s="608"/>
      <c r="G12" s="608"/>
      <c r="H12" s="608"/>
      <c r="I12" s="609"/>
      <c r="J12" s="609"/>
      <c r="K12" s="609"/>
      <c r="L12" s="610"/>
    </row>
    <row r="13" spans="1:12" ht="15" thickBot="1">
      <c r="A13" s="577"/>
      <c r="B13" s="611">
        <v>1</v>
      </c>
      <c r="C13" s="612" t="s">
        <v>607</v>
      </c>
      <c r="D13" s="612"/>
      <c r="E13" s="613"/>
      <c r="F13" s="614"/>
      <c r="G13" s="613"/>
      <c r="H13" s="614"/>
      <c r="I13" s="613"/>
      <c r="J13" s="613"/>
      <c r="K13" s="613"/>
      <c r="L13" s="615"/>
    </row>
    <row r="14" spans="1:12" ht="27" thickBot="1">
      <c r="A14" s="577"/>
      <c r="B14" s="616"/>
      <c r="C14" s="617" t="s">
        <v>61</v>
      </c>
      <c r="D14" s="618" t="s">
        <v>608</v>
      </c>
      <c r="E14" s="619"/>
      <c r="F14" s="620" t="s">
        <v>609</v>
      </c>
      <c r="G14" s="620"/>
      <c r="H14" s="621"/>
      <c r="I14" s="622">
        <v>175000000</v>
      </c>
      <c r="J14" s="619" t="s">
        <v>610</v>
      </c>
      <c r="K14" s="620" t="s">
        <v>611</v>
      </c>
      <c r="L14" s="620"/>
    </row>
    <row r="15" spans="1:12" ht="27" thickBot="1">
      <c r="A15" s="577"/>
      <c r="B15" s="616"/>
      <c r="C15" s="617" t="s">
        <v>62</v>
      </c>
      <c r="D15" s="618" t="s">
        <v>226</v>
      </c>
      <c r="E15" s="623"/>
      <c r="F15" s="624" t="s">
        <v>612</v>
      </c>
      <c r="G15" s="624"/>
      <c r="H15" s="625"/>
      <c r="I15" s="626">
        <v>145940431</v>
      </c>
      <c r="J15" s="623" t="s">
        <v>610</v>
      </c>
      <c r="K15" s="624" t="s">
        <v>611</v>
      </c>
      <c r="L15" s="624"/>
    </row>
    <row r="16" spans="1:12" ht="27" thickBot="1">
      <c r="A16" s="577"/>
      <c r="B16" s="616"/>
      <c r="C16" s="617" t="s">
        <v>88</v>
      </c>
      <c r="D16" s="618" t="s">
        <v>613</v>
      </c>
      <c r="E16" s="623"/>
      <c r="F16" s="624" t="s">
        <v>614</v>
      </c>
      <c r="G16" s="624"/>
      <c r="H16" s="625"/>
      <c r="I16" s="626">
        <v>129207362.36</v>
      </c>
      <c r="J16" s="623" t="s">
        <v>610</v>
      </c>
      <c r="K16" s="627" t="s">
        <v>611</v>
      </c>
      <c r="L16" s="624"/>
    </row>
    <row r="17" spans="1:12" ht="15" thickBot="1">
      <c r="A17" s="577"/>
      <c r="B17" s="611">
        <v>2</v>
      </c>
      <c r="C17" s="612" t="s">
        <v>615</v>
      </c>
      <c r="D17" s="612"/>
      <c r="E17" s="628"/>
      <c r="F17" s="628"/>
      <c r="G17" s="628"/>
      <c r="H17" s="629"/>
      <c r="I17" s="630"/>
      <c r="J17" s="628"/>
      <c r="K17" s="613"/>
      <c r="L17" s="631"/>
    </row>
    <row r="18" spans="1:12" ht="27" thickBot="1">
      <c r="A18" s="577"/>
      <c r="B18" s="616"/>
      <c r="C18" s="617" t="s">
        <v>61</v>
      </c>
      <c r="D18" s="618" t="s">
        <v>608</v>
      </c>
      <c r="E18" s="619"/>
      <c r="F18" s="620" t="s">
        <v>609</v>
      </c>
      <c r="G18" s="620"/>
      <c r="H18" s="621"/>
      <c r="I18" s="622">
        <v>175000000</v>
      </c>
      <c r="J18" s="619" t="s">
        <v>610</v>
      </c>
      <c r="K18" s="620" t="s">
        <v>611</v>
      </c>
      <c r="L18" s="620"/>
    </row>
    <row r="19" spans="1:12" ht="27" thickBot="1">
      <c r="A19" s="577"/>
      <c r="B19" s="616"/>
      <c r="C19" s="617" t="s">
        <v>62</v>
      </c>
      <c r="D19" s="618" t="s">
        <v>226</v>
      </c>
      <c r="E19" s="623"/>
      <c r="F19" s="624" t="s">
        <v>612</v>
      </c>
      <c r="G19" s="624"/>
      <c r="H19" s="625"/>
      <c r="I19" s="626">
        <v>145940431</v>
      </c>
      <c r="J19" s="623" t="s">
        <v>610</v>
      </c>
      <c r="K19" s="624" t="s">
        <v>611</v>
      </c>
      <c r="L19" s="624"/>
    </row>
    <row r="20" spans="1:12" ht="27" thickBot="1">
      <c r="A20" s="577"/>
      <c r="B20" s="616"/>
      <c r="C20" s="617" t="s">
        <v>88</v>
      </c>
      <c r="D20" s="618" t="s">
        <v>613</v>
      </c>
      <c r="E20" s="623"/>
      <c r="F20" s="624" t="s">
        <v>614</v>
      </c>
      <c r="G20" s="624"/>
      <c r="H20" s="625"/>
      <c r="I20" s="626">
        <v>129207362.36</v>
      </c>
      <c r="J20" s="623" t="s">
        <v>610</v>
      </c>
      <c r="K20" s="627" t="s">
        <v>611</v>
      </c>
      <c r="L20" s="624"/>
    </row>
    <row r="21" spans="1:12" ht="15" thickBot="1">
      <c r="A21" s="577"/>
      <c r="B21" s="611">
        <v>3</v>
      </c>
      <c r="C21" s="612" t="s">
        <v>616</v>
      </c>
      <c r="D21" s="612"/>
      <c r="E21" s="628"/>
      <c r="F21" s="628"/>
      <c r="G21" s="628"/>
      <c r="H21" s="629"/>
      <c r="I21" s="630"/>
      <c r="J21" s="628"/>
      <c r="K21" s="613"/>
      <c r="L21" s="631"/>
    </row>
    <row r="22" spans="1:12" ht="27" thickBot="1">
      <c r="A22" s="577"/>
      <c r="B22" s="616"/>
      <c r="C22" s="617" t="s">
        <v>61</v>
      </c>
      <c r="D22" s="618" t="s">
        <v>608</v>
      </c>
      <c r="E22" s="619"/>
      <c r="F22" s="620" t="s">
        <v>617</v>
      </c>
      <c r="G22" s="620"/>
      <c r="H22" s="621"/>
      <c r="I22" s="622">
        <v>175000000</v>
      </c>
      <c r="J22" s="619" t="s">
        <v>610</v>
      </c>
      <c r="K22" s="620" t="s">
        <v>618</v>
      </c>
      <c r="L22" s="620"/>
    </row>
    <row r="23" spans="1:12" ht="27" thickBot="1">
      <c r="A23" s="577"/>
      <c r="B23" s="616"/>
      <c r="C23" s="617" t="s">
        <v>62</v>
      </c>
      <c r="D23" s="618" t="s">
        <v>226</v>
      </c>
      <c r="E23" s="623"/>
      <c r="F23" s="624" t="s">
        <v>619</v>
      </c>
      <c r="G23" s="624"/>
      <c r="H23" s="625"/>
      <c r="I23" s="626">
        <v>145940431</v>
      </c>
      <c r="J23" s="623" t="s">
        <v>610</v>
      </c>
      <c r="K23" s="624" t="s">
        <v>618</v>
      </c>
      <c r="L23" s="624"/>
    </row>
    <row r="24" spans="1:12" ht="27" thickBot="1">
      <c r="A24" s="577"/>
      <c r="B24" s="616"/>
      <c r="C24" s="617" t="s">
        <v>88</v>
      </c>
      <c r="D24" s="618" t="s">
        <v>613</v>
      </c>
      <c r="E24" s="623"/>
      <c r="F24" s="624" t="s">
        <v>614</v>
      </c>
      <c r="G24" s="624"/>
      <c r="H24" s="625"/>
      <c r="I24" s="626">
        <v>124860801</v>
      </c>
      <c r="J24" s="623" t="s">
        <v>610</v>
      </c>
      <c r="K24" s="627" t="s">
        <v>618</v>
      </c>
      <c r="L24" s="624"/>
    </row>
    <row r="25" spans="1:12" ht="15" thickBot="1">
      <c r="A25" s="577"/>
      <c r="B25" s="611">
        <v>4</v>
      </c>
      <c r="C25" s="612" t="s">
        <v>620</v>
      </c>
      <c r="D25" s="612"/>
      <c r="E25" s="628"/>
      <c r="F25" s="628"/>
      <c r="G25" s="628"/>
      <c r="H25" s="629"/>
      <c r="I25" s="628"/>
      <c r="J25" s="628"/>
      <c r="K25" s="613"/>
      <c r="L25" s="631"/>
    </row>
    <row r="26" spans="1:12" ht="15" thickBot="1">
      <c r="A26" s="577"/>
      <c r="B26" s="632"/>
      <c r="C26" s="633" t="s">
        <v>61</v>
      </c>
      <c r="D26" s="634" t="s">
        <v>621</v>
      </c>
      <c r="E26" s="613"/>
      <c r="F26" s="613"/>
      <c r="G26" s="613"/>
      <c r="H26" s="614"/>
      <c r="I26" s="613"/>
      <c r="J26" s="613"/>
      <c r="K26" s="613"/>
      <c r="L26" s="615"/>
    </row>
    <row r="27" spans="1:12" ht="27" thickBot="1">
      <c r="A27" s="577"/>
      <c r="B27" s="616"/>
      <c r="C27" s="617"/>
      <c r="D27" s="635" t="s">
        <v>622</v>
      </c>
      <c r="E27" s="619"/>
      <c r="F27" s="620" t="s">
        <v>623</v>
      </c>
      <c r="G27" s="620"/>
      <c r="H27" s="621"/>
      <c r="I27" s="636"/>
      <c r="J27" s="619" t="s">
        <v>610</v>
      </c>
      <c r="K27" s="620" t="s">
        <v>624</v>
      </c>
      <c r="L27" s="620"/>
    </row>
    <row r="28" spans="1:12" ht="27" thickBot="1">
      <c r="A28" s="577"/>
      <c r="B28" s="616"/>
      <c r="C28" s="617"/>
      <c r="D28" s="635" t="s">
        <v>625</v>
      </c>
      <c r="E28" s="623"/>
      <c r="F28" s="624" t="s">
        <v>626</v>
      </c>
      <c r="G28" s="624"/>
      <c r="H28" s="625"/>
      <c r="I28" s="637"/>
      <c r="J28" s="623" t="s">
        <v>610</v>
      </c>
      <c r="K28" s="624" t="s">
        <v>624</v>
      </c>
      <c r="L28" s="624"/>
    </row>
    <row r="29" spans="1:12" ht="40.200000000000003" thickBot="1">
      <c r="A29" s="577"/>
      <c r="B29" s="638"/>
      <c r="C29" s="617" t="s">
        <v>62</v>
      </c>
      <c r="D29" s="618" t="s">
        <v>627</v>
      </c>
      <c r="E29" s="639"/>
      <c r="F29" s="624" t="s">
        <v>628</v>
      </c>
      <c r="G29" s="640"/>
      <c r="H29" s="625"/>
      <c r="I29" s="637"/>
      <c r="J29" s="623" t="s">
        <v>610</v>
      </c>
      <c r="K29" s="624" t="s">
        <v>624</v>
      </c>
      <c r="L29" s="624"/>
    </row>
    <row r="30" spans="1:12" ht="27" thickBot="1">
      <c r="A30" s="577"/>
      <c r="B30" s="638"/>
      <c r="C30" s="617" t="s">
        <v>88</v>
      </c>
      <c r="D30" s="618" t="s">
        <v>629</v>
      </c>
      <c r="E30" s="641"/>
      <c r="F30" s="627" t="s">
        <v>630</v>
      </c>
      <c r="G30" s="631"/>
      <c r="H30" s="642"/>
      <c r="I30" s="643"/>
      <c r="J30" s="644" t="s">
        <v>610</v>
      </c>
      <c r="K30" s="627" t="s">
        <v>624</v>
      </c>
      <c r="L30" s="627"/>
    </row>
    <row r="31" spans="1:12" ht="40.200000000000003" thickBot="1">
      <c r="A31" s="577"/>
      <c r="B31" s="638"/>
      <c r="C31" s="617" t="s">
        <v>87</v>
      </c>
      <c r="D31" s="618" t="s">
        <v>631</v>
      </c>
      <c r="E31" s="645"/>
      <c r="F31" s="646" t="s">
        <v>628</v>
      </c>
      <c r="G31" s="615"/>
      <c r="H31" s="647"/>
      <c r="I31" s="648"/>
      <c r="J31" s="649" t="s">
        <v>610</v>
      </c>
      <c r="K31" s="646" t="s">
        <v>624</v>
      </c>
      <c r="L31" s="646"/>
    </row>
    <row r="32" spans="1:12" ht="15" thickBot="1">
      <c r="A32" s="577"/>
      <c r="B32" s="650">
        <v>5</v>
      </c>
      <c r="C32" s="612" t="s">
        <v>632</v>
      </c>
      <c r="D32" s="612"/>
      <c r="E32" s="628"/>
      <c r="F32" s="628"/>
      <c r="G32" s="628"/>
      <c r="H32" s="629"/>
      <c r="I32" s="628"/>
      <c r="J32" s="628"/>
      <c r="K32" s="628"/>
      <c r="L32" s="631"/>
    </row>
    <row r="33" spans="1:12" ht="27" thickBot="1">
      <c r="A33" s="577"/>
      <c r="B33" s="616"/>
      <c r="C33" s="617" t="s">
        <v>633</v>
      </c>
      <c r="D33" s="618" t="s">
        <v>634</v>
      </c>
      <c r="E33" s="619"/>
      <c r="F33" s="620" t="s">
        <v>635</v>
      </c>
      <c r="G33" s="620"/>
      <c r="H33" s="621"/>
      <c r="I33" s="626">
        <v>52576188.270000003</v>
      </c>
      <c r="J33" s="619" t="s">
        <v>610</v>
      </c>
      <c r="K33" s="620" t="s">
        <v>636</v>
      </c>
      <c r="L33" s="620"/>
    </row>
    <row r="34" spans="1:12" ht="27" thickBot="1">
      <c r="A34" s="577"/>
      <c r="B34" s="616"/>
      <c r="C34" s="617" t="s">
        <v>637</v>
      </c>
      <c r="D34" s="618" t="s">
        <v>613</v>
      </c>
      <c r="E34" s="623"/>
      <c r="F34" s="624" t="s">
        <v>635</v>
      </c>
      <c r="G34" s="624"/>
      <c r="H34" s="625"/>
      <c r="I34" s="626">
        <v>47448638.539999999</v>
      </c>
      <c r="J34" s="623" t="s">
        <v>610</v>
      </c>
      <c r="K34" s="627" t="s">
        <v>638</v>
      </c>
      <c r="L34" s="624" t="s">
        <v>639</v>
      </c>
    </row>
    <row r="35" spans="1:12" ht="15" thickBot="1">
      <c r="A35" s="577"/>
      <c r="B35" s="611">
        <v>6</v>
      </c>
      <c r="C35" s="612" t="s">
        <v>640</v>
      </c>
      <c r="D35" s="612"/>
      <c r="E35" s="628"/>
      <c r="F35" s="628"/>
      <c r="G35" s="628"/>
      <c r="H35" s="629"/>
      <c r="I35" s="628"/>
      <c r="J35" s="628"/>
      <c r="K35" s="613"/>
      <c r="L35" s="631"/>
    </row>
    <row r="36" spans="1:12" ht="27" thickBot="1">
      <c r="A36" s="577"/>
      <c r="B36" s="616"/>
      <c r="C36" s="617" t="s">
        <v>633</v>
      </c>
      <c r="D36" s="618" t="s">
        <v>634</v>
      </c>
      <c r="E36" s="619"/>
      <c r="F36" s="620" t="s">
        <v>641</v>
      </c>
      <c r="G36" s="620"/>
      <c r="H36" s="621"/>
      <c r="I36" s="636"/>
      <c r="J36" s="619" t="s">
        <v>610</v>
      </c>
      <c r="K36" s="646" t="s">
        <v>642</v>
      </c>
      <c r="L36" s="620"/>
    </row>
    <row r="37" spans="1:12" ht="15" thickBot="1">
      <c r="A37" s="577"/>
      <c r="B37" s="611">
        <v>7</v>
      </c>
      <c r="C37" s="612" t="s">
        <v>643</v>
      </c>
      <c r="D37" s="612"/>
      <c r="E37" s="628"/>
      <c r="F37" s="628"/>
      <c r="G37" s="628"/>
      <c r="H37" s="629"/>
      <c r="I37" s="628"/>
      <c r="J37" s="628"/>
      <c r="K37" s="613"/>
      <c r="L37" s="631"/>
    </row>
    <row r="38" spans="1:12" ht="27" thickBot="1">
      <c r="A38" s="577"/>
      <c r="B38" s="616"/>
      <c r="C38" s="617" t="s">
        <v>633</v>
      </c>
      <c r="D38" s="618" t="s">
        <v>608</v>
      </c>
      <c r="E38" s="649"/>
      <c r="F38" s="646" t="s">
        <v>644</v>
      </c>
      <c r="G38" s="646"/>
      <c r="H38" s="647"/>
      <c r="I38" s="636"/>
      <c r="J38" s="649" t="s">
        <v>610</v>
      </c>
      <c r="K38" s="620" t="s">
        <v>645</v>
      </c>
      <c r="L38" s="620"/>
    </row>
    <row r="39" spans="1:12" ht="27" thickBot="1">
      <c r="A39" s="577"/>
      <c r="B39" s="616"/>
      <c r="C39" s="617" t="s">
        <v>637</v>
      </c>
      <c r="D39" s="618" t="s">
        <v>226</v>
      </c>
      <c r="E39" s="619"/>
      <c r="F39" s="620" t="s">
        <v>623</v>
      </c>
      <c r="G39" s="620"/>
      <c r="H39" s="621"/>
      <c r="I39" s="637"/>
      <c r="J39" s="619" t="s">
        <v>610</v>
      </c>
      <c r="K39" s="624" t="s">
        <v>645</v>
      </c>
      <c r="L39" s="624"/>
    </row>
    <row r="40" spans="1:12" ht="27" thickBot="1">
      <c r="A40" s="577"/>
      <c r="B40" s="616"/>
      <c r="C40" s="617" t="s">
        <v>88</v>
      </c>
      <c r="D40" s="618" t="s">
        <v>613</v>
      </c>
      <c r="E40" s="644"/>
      <c r="F40" s="627" t="s">
        <v>626</v>
      </c>
      <c r="G40" s="627"/>
      <c r="H40" s="642"/>
      <c r="I40" s="642"/>
      <c r="J40" s="627" t="s">
        <v>610</v>
      </c>
      <c r="K40" s="627" t="s">
        <v>645</v>
      </c>
      <c r="L40" s="627"/>
    </row>
    <row r="41" spans="1:12" ht="15" thickBot="1">
      <c r="A41" s="577"/>
      <c r="B41" s="607" t="s">
        <v>646</v>
      </c>
      <c r="C41" s="608"/>
      <c r="D41" s="608"/>
      <c r="E41" s="608"/>
      <c r="F41" s="608"/>
      <c r="G41" s="608"/>
      <c r="H41" s="608"/>
      <c r="I41" s="609"/>
      <c r="J41" s="609"/>
      <c r="K41" s="609"/>
      <c r="L41" s="610"/>
    </row>
    <row r="42" spans="1:12" ht="15" thickBot="1">
      <c r="A42" s="577"/>
      <c r="B42" s="611">
        <v>1</v>
      </c>
      <c r="C42" s="612" t="s">
        <v>609</v>
      </c>
      <c r="D42" s="612"/>
      <c r="E42" s="613"/>
      <c r="F42" s="614"/>
      <c r="G42" s="613"/>
      <c r="H42" s="614"/>
      <c r="I42" s="613"/>
      <c r="J42" s="613"/>
      <c r="K42" s="613"/>
      <c r="L42" s="615"/>
    </row>
    <row r="43" spans="1:12" ht="27" thickBot="1">
      <c r="A43" s="577"/>
      <c r="B43" s="638"/>
      <c r="C43" s="651" t="s">
        <v>61</v>
      </c>
      <c r="D43" s="618" t="s">
        <v>647</v>
      </c>
      <c r="E43" s="649"/>
      <c r="F43" s="646" t="s">
        <v>609</v>
      </c>
      <c r="G43" s="646"/>
      <c r="H43" s="647"/>
      <c r="I43" s="652"/>
      <c r="J43" s="653"/>
      <c r="K43" s="620" t="s">
        <v>648</v>
      </c>
      <c r="L43" s="620"/>
    </row>
    <row r="44" spans="1:12" ht="40.200000000000003" thickBot="1">
      <c r="A44" s="577"/>
      <c r="B44" s="638"/>
      <c r="C44" s="651" t="s">
        <v>62</v>
      </c>
      <c r="D44" s="618" t="s">
        <v>649</v>
      </c>
      <c r="E44" s="649"/>
      <c r="F44" s="646" t="s">
        <v>650</v>
      </c>
      <c r="G44" s="646"/>
      <c r="H44" s="647"/>
      <c r="I44" s="654"/>
      <c r="J44" s="639"/>
      <c r="K44" s="624" t="s">
        <v>648</v>
      </c>
      <c r="L44" s="624"/>
    </row>
    <row r="45" spans="1:12" ht="27" thickBot="1">
      <c r="A45" s="577"/>
      <c r="B45" s="638"/>
      <c r="C45" s="651" t="s">
        <v>88</v>
      </c>
      <c r="D45" s="618" t="s">
        <v>651</v>
      </c>
      <c r="E45" s="649"/>
      <c r="F45" s="646" t="s">
        <v>609</v>
      </c>
      <c r="G45" s="646"/>
      <c r="H45" s="647"/>
      <c r="I45" s="654"/>
      <c r="J45" s="639"/>
      <c r="K45" s="624" t="s">
        <v>648</v>
      </c>
      <c r="L45" s="624"/>
    </row>
    <row r="46" spans="1:12" ht="40.200000000000003" thickBot="1">
      <c r="A46" s="577"/>
      <c r="B46" s="638"/>
      <c r="C46" s="651" t="s">
        <v>87</v>
      </c>
      <c r="D46" s="618" t="s">
        <v>652</v>
      </c>
      <c r="E46" s="649"/>
      <c r="F46" s="646" t="s">
        <v>653</v>
      </c>
      <c r="G46" s="646"/>
      <c r="H46" s="647"/>
      <c r="I46" s="654"/>
      <c r="J46" s="639"/>
      <c r="K46" s="624" t="s">
        <v>648</v>
      </c>
      <c r="L46" s="624"/>
    </row>
    <row r="47" spans="1:12" ht="27" thickBot="1">
      <c r="A47" s="577"/>
      <c r="B47" s="638"/>
      <c r="C47" s="651" t="s">
        <v>89</v>
      </c>
      <c r="D47" s="618" t="s">
        <v>654</v>
      </c>
      <c r="E47" s="649"/>
      <c r="F47" s="646" t="s">
        <v>655</v>
      </c>
      <c r="G47" s="646"/>
      <c r="H47" s="647"/>
      <c r="I47" s="654"/>
      <c r="J47" s="639"/>
      <c r="K47" s="627" t="s">
        <v>648</v>
      </c>
      <c r="L47" s="624"/>
    </row>
    <row r="48" spans="1:12" ht="15" thickBot="1">
      <c r="A48" s="577"/>
      <c r="B48" s="611">
        <v>2</v>
      </c>
      <c r="C48" s="612" t="s">
        <v>656</v>
      </c>
      <c r="D48" s="612"/>
      <c r="E48" s="613"/>
      <c r="F48" s="614"/>
      <c r="G48" s="613"/>
      <c r="H48" s="614"/>
      <c r="I48" s="628"/>
      <c r="J48" s="628"/>
      <c r="K48" s="613"/>
      <c r="L48" s="631"/>
    </row>
    <row r="49" spans="1:12" ht="27" thickBot="1">
      <c r="A49" s="577"/>
      <c r="B49" s="638"/>
      <c r="C49" s="651" t="s">
        <v>61</v>
      </c>
      <c r="D49" s="618" t="s">
        <v>657</v>
      </c>
      <c r="E49" s="649"/>
      <c r="F49" s="646" t="s">
        <v>658</v>
      </c>
      <c r="G49" s="646"/>
      <c r="H49" s="647"/>
      <c r="I49" s="652"/>
      <c r="J49" s="653"/>
      <c r="K49" s="620" t="s">
        <v>611</v>
      </c>
      <c r="L49" s="620"/>
    </row>
    <row r="50" spans="1:12" ht="27" thickBot="1">
      <c r="A50" s="577"/>
      <c r="B50" s="638"/>
      <c r="C50" s="651" t="s">
        <v>62</v>
      </c>
      <c r="D50" s="618" t="s">
        <v>659</v>
      </c>
      <c r="E50" s="649"/>
      <c r="F50" s="646" t="s">
        <v>658</v>
      </c>
      <c r="G50" s="646"/>
      <c r="H50" s="647"/>
      <c r="I50" s="654"/>
      <c r="J50" s="639"/>
      <c r="K50" s="624" t="s">
        <v>611</v>
      </c>
      <c r="L50" s="624"/>
    </row>
    <row r="51" spans="1:12" ht="40.200000000000003" thickBot="1">
      <c r="A51" s="577"/>
      <c r="B51" s="638"/>
      <c r="C51" s="651" t="s">
        <v>88</v>
      </c>
      <c r="D51" s="618" t="s">
        <v>660</v>
      </c>
      <c r="E51" s="649"/>
      <c r="F51" s="646" t="s">
        <v>658</v>
      </c>
      <c r="G51" s="646"/>
      <c r="H51" s="647"/>
      <c r="I51" s="628"/>
      <c r="J51" s="641"/>
      <c r="K51" s="627" t="s">
        <v>611</v>
      </c>
      <c r="L51" s="627"/>
    </row>
    <row r="52" spans="1:12" ht="40.200000000000003" thickBot="1">
      <c r="A52" s="577"/>
      <c r="B52" s="638"/>
      <c r="C52" s="651" t="s">
        <v>87</v>
      </c>
      <c r="D52" s="618" t="s">
        <v>661</v>
      </c>
      <c r="E52" s="649"/>
      <c r="F52" s="646" t="s">
        <v>662</v>
      </c>
      <c r="G52" s="646"/>
      <c r="H52" s="647"/>
      <c r="I52" s="613"/>
      <c r="J52" s="645"/>
      <c r="K52" s="646" t="s">
        <v>611</v>
      </c>
      <c r="L52" s="646"/>
    </row>
    <row r="53" spans="1:12" ht="15" thickBot="1">
      <c r="A53" s="577"/>
      <c r="B53" s="655"/>
      <c r="C53" s="578"/>
      <c r="D53" s="578"/>
      <c r="E53" s="578"/>
      <c r="F53" s="578"/>
      <c r="G53" s="578"/>
      <c r="H53" s="578"/>
      <c r="I53" s="578"/>
      <c r="J53" s="578"/>
      <c r="K53" s="578"/>
      <c r="L53" s="578"/>
    </row>
    <row r="54" spans="1:12" ht="15" thickBot="1">
      <c r="A54" s="577"/>
      <c r="B54" s="650">
        <v>3</v>
      </c>
      <c r="C54" s="612" t="s">
        <v>663</v>
      </c>
      <c r="D54" s="612"/>
      <c r="E54" s="628"/>
      <c r="F54" s="629"/>
      <c r="G54" s="628"/>
      <c r="H54" s="629"/>
      <c r="I54" s="628"/>
      <c r="J54" s="628"/>
      <c r="K54" s="628"/>
      <c r="L54" s="631"/>
    </row>
    <row r="55" spans="1:12" ht="27" thickBot="1">
      <c r="A55" s="577"/>
      <c r="B55" s="638"/>
      <c r="C55" s="651" t="s">
        <v>633</v>
      </c>
      <c r="D55" s="618" t="s">
        <v>664</v>
      </c>
      <c r="E55" s="649"/>
      <c r="F55" s="646" t="s">
        <v>665</v>
      </c>
      <c r="G55" s="646"/>
      <c r="H55" s="647"/>
      <c r="I55" s="652"/>
      <c r="J55" s="653"/>
      <c r="K55" s="620" t="s">
        <v>636</v>
      </c>
      <c r="L55" s="620"/>
    </row>
    <row r="56" spans="1:12" ht="27" thickBot="1">
      <c r="A56" s="577"/>
      <c r="B56" s="638"/>
      <c r="C56" s="651" t="s">
        <v>637</v>
      </c>
      <c r="D56" s="618" t="s">
        <v>666</v>
      </c>
      <c r="E56" s="649"/>
      <c r="F56" s="646" t="s">
        <v>665</v>
      </c>
      <c r="G56" s="646"/>
      <c r="H56" s="647"/>
      <c r="I56" s="628"/>
      <c r="J56" s="641"/>
      <c r="K56" s="627" t="s">
        <v>636</v>
      </c>
      <c r="L56" s="627"/>
    </row>
    <row r="57" spans="1:12" ht="15" thickBot="1">
      <c r="A57" s="577"/>
      <c r="B57" s="656"/>
      <c r="C57" s="657"/>
      <c r="D57" s="657"/>
      <c r="E57" s="657"/>
      <c r="F57" s="657"/>
      <c r="G57" s="657"/>
      <c r="H57" s="657"/>
      <c r="I57" s="657"/>
      <c r="J57" s="657"/>
      <c r="K57" s="657"/>
      <c r="L57" s="658"/>
    </row>
    <row r="58" spans="1:12" ht="15" thickBot="1">
      <c r="A58" s="577"/>
      <c r="B58" s="603" t="s">
        <v>667</v>
      </c>
      <c r="C58" s="604"/>
      <c r="D58" s="604"/>
      <c r="E58" s="604"/>
      <c r="F58" s="604"/>
      <c r="G58" s="604"/>
      <c r="H58" s="604"/>
      <c r="I58" s="659"/>
      <c r="J58" s="659"/>
      <c r="K58" s="659"/>
      <c r="L58" s="660"/>
    </row>
    <row r="59" spans="1:12" ht="15" thickBot="1">
      <c r="A59" s="577"/>
      <c r="B59" s="607" t="s">
        <v>606</v>
      </c>
      <c r="C59" s="608"/>
      <c r="D59" s="608"/>
      <c r="E59" s="608"/>
      <c r="F59" s="608"/>
      <c r="G59" s="608"/>
      <c r="H59" s="608"/>
      <c r="I59" s="609"/>
      <c r="J59" s="609"/>
      <c r="K59" s="609"/>
      <c r="L59" s="610"/>
    </row>
    <row r="60" spans="1:12" ht="15" thickBot="1">
      <c r="A60" s="577"/>
      <c r="B60" s="611">
        <v>1</v>
      </c>
      <c r="C60" s="612" t="s">
        <v>668</v>
      </c>
      <c r="D60" s="612"/>
      <c r="E60" s="613"/>
      <c r="F60" s="614"/>
      <c r="G60" s="613"/>
      <c r="H60" s="614"/>
      <c r="I60" s="613"/>
      <c r="J60" s="613"/>
      <c r="K60" s="613"/>
      <c r="L60" s="615"/>
    </row>
    <row r="61" spans="1:12" ht="27" thickBot="1">
      <c r="A61" s="577"/>
      <c r="B61" s="616"/>
      <c r="C61" s="617" t="s">
        <v>61</v>
      </c>
      <c r="D61" s="618" t="s">
        <v>669</v>
      </c>
      <c r="E61" s="619"/>
      <c r="F61" s="620" t="s">
        <v>670</v>
      </c>
      <c r="G61" s="620"/>
      <c r="H61" s="621"/>
      <c r="I61" s="636"/>
      <c r="J61" s="619" t="s">
        <v>610</v>
      </c>
      <c r="K61" s="620" t="s">
        <v>671</v>
      </c>
      <c r="L61" s="620"/>
    </row>
    <row r="62" spans="1:12" ht="27" thickBot="1">
      <c r="A62" s="577"/>
      <c r="B62" s="616"/>
      <c r="C62" s="617" t="s">
        <v>62</v>
      </c>
      <c r="D62" s="618" t="s">
        <v>672</v>
      </c>
      <c r="E62" s="623"/>
      <c r="F62" s="624" t="s">
        <v>673</v>
      </c>
      <c r="G62" s="624"/>
      <c r="H62" s="625"/>
      <c r="I62" s="637"/>
      <c r="J62" s="623" t="s">
        <v>610</v>
      </c>
      <c r="K62" s="624" t="s">
        <v>671</v>
      </c>
      <c r="L62" s="624"/>
    </row>
    <row r="63" spans="1:12" ht="27" thickBot="1">
      <c r="A63" s="577"/>
      <c r="B63" s="616"/>
      <c r="C63" s="617" t="s">
        <v>88</v>
      </c>
      <c r="D63" s="618" t="s">
        <v>674</v>
      </c>
      <c r="E63" s="623"/>
      <c r="F63" s="624" t="s">
        <v>673</v>
      </c>
      <c r="G63" s="624"/>
      <c r="H63" s="625"/>
      <c r="I63" s="637"/>
      <c r="J63" s="623" t="s">
        <v>610</v>
      </c>
      <c r="K63" s="624" t="s">
        <v>671</v>
      </c>
      <c r="L63" s="624"/>
    </row>
    <row r="64" spans="1:12" ht="27" thickBot="1">
      <c r="A64" s="577"/>
      <c r="B64" s="616"/>
      <c r="C64" s="617" t="s">
        <v>87</v>
      </c>
      <c r="D64" s="618" t="s">
        <v>675</v>
      </c>
      <c r="E64" s="623"/>
      <c r="F64" s="624" t="s">
        <v>673</v>
      </c>
      <c r="G64" s="624"/>
      <c r="H64" s="625"/>
      <c r="I64" s="637"/>
      <c r="J64" s="623" t="s">
        <v>610</v>
      </c>
      <c r="K64" s="624" t="s">
        <v>671</v>
      </c>
      <c r="L64" s="624"/>
    </row>
    <row r="65" spans="1:12" ht="40.200000000000003" thickBot="1">
      <c r="A65" s="577"/>
      <c r="B65" s="616"/>
      <c r="C65" s="617" t="s">
        <v>89</v>
      </c>
      <c r="D65" s="618" t="s">
        <v>676</v>
      </c>
      <c r="E65" s="644"/>
      <c r="F65" s="627"/>
      <c r="G65" s="627"/>
      <c r="H65" s="642"/>
      <c r="I65" s="643"/>
      <c r="J65" s="644" t="s">
        <v>610</v>
      </c>
      <c r="K65" s="627" t="s">
        <v>677</v>
      </c>
      <c r="L65" s="627"/>
    </row>
    <row r="66" spans="1:12" ht="15" thickBot="1">
      <c r="A66" s="577"/>
      <c r="B66" s="607" t="s">
        <v>646</v>
      </c>
      <c r="C66" s="608"/>
      <c r="D66" s="608"/>
      <c r="E66" s="608"/>
      <c r="F66" s="608"/>
      <c r="G66" s="608"/>
      <c r="H66" s="608"/>
      <c r="I66" s="609"/>
      <c r="J66" s="609"/>
      <c r="K66" s="609"/>
      <c r="L66" s="610"/>
    </row>
    <row r="67" spans="1:12" ht="27" thickBot="1">
      <c r="A67" s="577"/>
      <c r="B67" s="616">
        <v>1</v>
      </c>
      <c r="C67" s="661" t="s">
        <v>678</v>
      </c>
      <c r="D67" s="662"/>
      <c r="E67" s="620"/>
      <c r="F67" s="620" t="s">
        <v>679</v>
      </c>
      <c r="G67" s="620"/>
      <c r="H67" s="621"/>
      <c r="I67" s="652"/>
      <c r="J67" s="653"/>
      <c r="K67" s="620" t="s">
        <v>680</v>
      </c>
      <c r="L67" s="620"/>
    </row>
    <row r="68" spans="1:12" ht="27" thickBot="1">
      <c r="A68" s="577"/>
      <c r="B68" s="616">
        <v>2</v>
      </c>
      <c r="C68" s="661" t="s">
        <v>681</v>
      </c>
      <c r="D68" s="662"/>
      <c r="E68" s="624"/>
      <c r="F68" s="624" t="s">
        <v>679</v>
      </c>
      <c r="G68" s="624"/>
      <c r="H68" s="625"/>
      <c r="I68" s="654"/>
      <c r="J68" s="639"/>
      <c r="K68" s="624" t="s">
        <v>680</v>
      </c>
      <c r="L68" s="624"/>
    </row>
    <row r="69" spans="1:12" ht="27" thickBot="1">
      <c r="A69" s="577"/>
      <c r="B69" s="616">
        <v>3</v>
      </c>
      <c r="C69" s="661" t="s">
        <v>682</v>
      </c>
      <c r="D69" s="662"/>
      <c r="E69" s="627"/>
      <c r="F69" s="627" t="s">
        <v>679</v>
      </c>
      <c r="G69" s="627"/>
      <c r="H69" s="642"/>
      <c r="I69" s="628"/>
      <c r="J69" s="641"/>
      <c r="K69" s="627" t="s">
        <v>683</v>
      </c>
      <c r="L69" s="627"/>
    </row>
    <row r="70" spans="1:12" ht="15" thickBot="1">
      <c r="A70" s="577"/>
      <c r="B70" s="663" t="s">
        <v>684</v>
      </c>
      <c r="C70" s="664"/>
      <c r="D70" s="664"/>
      <c r="E70" s="664"/>
      <c r="F70" s="664"/>
      <c r="G70" s="664"/>
      <c r="H70" s="664"/>
      <c r="I70" s="664"/>
      <c r="J70" s="664"/>
      <c r="K70" s="664"/>
      <c r="L70" s="665"/>
    </row>
    <row r="71" spans="1:12" ht="15" thickBot="1">
      <c r="A71" s="577"/>
      <c r="B71" s="666" t="s">
        <v>606</v>
      </c>
      <c r="C71" s="667"/>
      <c r="D71" s="667"/>
      <c r="E71" s="667"/>
      <c r="F71" s="667"/>
      <c r="G71" s="667"/>
      <c r="H71" s="667"/>
      <c r="I71" s="667"/>
      <c r="J71" s="667"/>
      <c r="K71" s="667"/>
      <c r="L71" s="668"/>
    </row>
    <row r="72" spans="1:12" ht="15" thickBot="1">
      <c r="A72" s="577"/>
      <c r="B72" s="611">
        <v>1</v>
      </c>
      <c r="C72" s="612" t="s">
        <v>174</v>
      </c>
      <c r="D72" s="612"/>
      <c r="E72" s="613"/>
      <c r="F72" s="614"/>
      <c r="G72" s="613"/>
      <c r="H72" s="614"/>
      <c r="I72" s="613"/>
      <c r="J72" s="613"/>
      <c r="K72" s="613"/>
      <c r="L72" s="615"/>
    </row>
    <row r="73" spans="1:12" ht="27" thickBot="1">
      <c r="A73" s="577"/>
      <c r="B73" s="616"/>
      <c r="C73" s="617" t="s">
        <v>61</v>
      </c>
      <c r="D73" s="669" t="s">
        <v>685</v>
      </c>
      <c r="E73" s="646"/>
      <c r="F73" s="646"/>
      <c r="G73" s="646"/>
      <c r="H73" s="647"/>
      <c r="I73" s="646"/>
      <c r="J73" s="646" t="s">
        <v>610</v>
      </c>
      <c r="K73" s="646" t="s">
        <v>686</v>
      </c>
      <c r="L73" s="646"/>
    </row>
    <row r="74" spans="1:12" ht="27" thickBot="1">
      <c r="A74" s="577"/>
      <c r="B74" s="616"/>
      <c r="C74" s="617" t="s">
        <v>62</v>
      </c>
      <c r="D74" s="669" t="s">
        <v>687</v>
      </c>
      <c r="E74" s="646"/>
      <c r="F74" s="646"/>
      <c r="G74" s="646"/>
      <c r="H74" s="647"/>
      <c r="I74" s="646"/>
      <c r="J74" s="646" t="s">
        <v>610</v>
      </c>
      <c r="K74" s="646" t="s">
        <v>686</v>
      </c>
      <c r="L74" s="646"/>
    </row>
  </sheetData>
  <mergeCells count="34">
    <mergeCell ref="C67:D67"/>
    <mergeCell ref="C68:D68"/>
    <mergeCell ref="C69:D69"/>
    <mergeCell ref="B70:L70"/>
    <mergeCell ref="B71:L71"/>
    <mergeCell ref="C72:D72"/>
    <mergeCell ref="C48:D48"/>
    <mergeCell ref="C54:D54"/>
    <mergeCell ref="B58:H58"/>
    <mergeCell ref="B59:H59"/>
    <mergeCell ref="C60:D60"/>
    <mergeCell ref="B66:H66"/>
    <mergeCell ref="C25:D25"/>
    <mergeCell ref="C32:D32"/>
    <mergeCell ref="C35:D35"/>
    <mergeCell ref="C37:D37"/>
    <mergeCell ref="B41:H41"/>
    <mergeCell ref="C42:D42"/>
    <mergeCell ref="G9:H9"/>
    <mergeCell ref="B11:H11"/>
    <mergeCell ref="B12:H12"/>
    <mergeCell ref="C13:D13"/>
    <mergeCell ref="C17:D17"/>
    <mergeCell ref="C21:D21"/>
    <mergeCell ref="B1:L1"/>
    <mergeCell ref="B2:L2"/>
    <mergeCell ref="B3:L3"/>
    <mergeCell ref="B4:L4"/>
    <mergeCell ref="B8:D10"/>
    <mergeCell ref="E8:H8"/>
    <mergeCell ref="I8:J8"/>
    <mergeCell ref="K8:K10"/>
    <mergeCell ref="L8:L10"/>
    <mergeCell ref="E9:F9"/>
  </mergeCells>
  <printOptions horizontalCentered="1"/>
  <pageMargins left="0.31496062992125984" right="0.31496062992125984" top="0.74803149606299213" bottom="0.74803149606299213" header="0.31496062992125984" footer="0.31496062992125984"/>
  <pageSetup scale="5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A2C3A-7B30-402E-B4A4-CEC7C61DFB14}">
  <dimension ref="A1:H42"/>
  <sheetViews>
    <sheetView workbookViewId="0">
      <selection sqref="A1:H42"/>
    </sheetView>
  </sheetViews>
  <sheetFormatPr baseColWidth="10" defaultRowHeight="14.4"/>
  <cols>
    <col min="1" max="1" width="4.88671875" customWidth="1"/>
    <col min="2" max="2" width="19.6640625" customWidth="1"/>
    <col min="3" max="3" width="25.5546875" customWidth="1"/>
    <col min="4" max="8" width="18.6640625" customWidth="1"/>
  </cols>
  <sheetData>
    <row r="1" spans="1:8" ht="15.6">
      <c r="A1" s="93" t="s">
        <v>141</v>
      </c>
      <c r="B1" s="93"/>
      <c r="C1" s="93"/>
      <c r="D1" s="93"/>
      <c r="E1" s="93"/>
      <c r="F1" s="93"/>
      <c r="G1" s="93"/>
      <c r="H1" s="93"/>
    </row>
    <row r="2" spans="1:8" ht="15.6">
      <c r="A2" s="94" t="s">
        <v>142</v>
      </c>
      <c r="B2" s="94"/>
      <c r="C2" s="94"/>
      <c r="D2" s="94"/>
      <c r="E2" s="94"/>
      <c r="F2" s="94"/>
      <c r="G2" s="94"/>
      <c r="H2" s="94"/>
    </row>
    <row r="3" spans="1:8" ht="15.6">
      <c r="A3" s="94" t="s">
        <v>172</v>
      </c>
      <c r="B3" s="94"/>
      <c r="C3" s="94"/>
      <c r="D3" s="94"/>
      <c r="E3" s="94"/>
      <c r="F3" s="94"/>
      <c r="G3" s="94"/>
      <c r="H3" s="94"/>
    </row>
    <row r="4" spans="1:8" ht="15.6">
      <c r="A4" s="94" t="s">
        <v>173</v>
      </c>
      <c r="B4" s="94"/>
      <c r="C4" s="94"/>
      <c r="D4" s="94"/>
      <c r="E4" s="94"/>
      <c r="F4" s="94"/>
      <c r="G4" s="94"/>
      <c r="H4" s="94"/>
    </row>
    <row r="5" spans="1:8" ht="15.6">
      <c r="A5" s="94" t="s">
        <v>0</v>
      </c>
      <c r="B5" s="94"/>
      <c r="C5" s="94"/>
      <c r="D5" s="94"/>
      <c r="E5" s="94"/>
      <c r="F5" s="94"/>
      <c r="G5" s="94"/>
      <c r="H5" s="94"/>
    </row>
    <row r="6" spans="1:8" ht="60">
      <c r="A6" s="163" t="s">
        <v>174</v>
      </c>
      <c r="B6" s="164"/>
      <c r="C6" s="164"/>
      <c r="D6" s="165" t="s">
        <v>175</v>
      </c>
      <c r="E6" s="166" t="s">
        <v>176</v>
      </c>
      <c r="F6" s="167" t="s">
        <v>177</v>
      </c>
      <c r="G6" s="167" t="s">
        <v>178</v>
      </c>
      <c r="H6" s="167" t="s">
        <v>153</v>
      </c>
    </row>
    <row r="7" spans="1:8">
      <c r="A7" s="168" t="s">
        <v>179</v>
      </c>
      <c r="B7" s="168"/>
      <c r="C7" s="168"/>
      <c r="D7" s="169">
        <f>D10+D12</f>
        <v>0</v>
      </c>
      <c r="E7" s="169">
        <f>E10+E12</f>
        <v>0</v>
      </c>
      <c r="F7" s="169">
        <f>F10+F12</f>
        <v>0</v>
      </c>
      <c r="G7" s="169">
        <f>G10+G12</f>
        <v>0</v>
      </c>
      <c r="H7" s="170">
        <f>H10+H12</f>
        <v>0</v>
      </c>
    </row>
    <row r="8" spans="1:8">
      <c r="A8" s="171"/>
      <c r="B8" s="171"/>
      <c r="C8" s="171"/>
      <c r="D8" s="169"/>
      <c r="E8" s="169"/>
      <c r="F8" s="169"/>
      <c r="G8" s="169"/>
      <c r="H8" s="170"/>
    </row>
    <row r="9" spans="1:8">
      <c r="A9" s="171"/>
      <c r="B9" s="171"/>
      <c r="C9" s="171"/>
      <c r="D9" s="169"/>
      <c r="E9" s="169"/>
      <c r="F9" s="169"/>
      <c r="G9" s="169"/>
      <c r="H9" s="170"/>
    </row>
    <row r="10" spans="1:8">
      <c r="A10" s="172"/>
      <c r="B10" s="105" t="s">
        <v>180</v>
      </c>
      <c r="C10" s="105"/>
      <c r="D10" s="106">
        <v>0</v>
      </c>
      <c r="E10" s="107">
        <v>0</v>
      </c>
      <c r="F10" s="106">
        <v>0</v>
      </c>
      <c r="G10" s="106">
        <v>0</v>
      </c>
      <c r="H10" s="106">
        <v>0</v>
      </c>
    </row>
    <row r="11" spans="1:8">
      <c r="A11" s="173"/>
      <c r="B11" s="117"/>
      <c r="C11" s="117"/>
      <c r="D11" s="174"/>
      <c r="E11" s="119"/>
      <c r="F11" s="175"/>
      <c r="G11" s="175"/>
      <c r="H11" s="176"/>
    </row>
    <row r="12" spans="1:8">
      <c r="A12" s="172"/>
      <c r="B12" s="122" t="s">
        <v>181</v>
      </c>
      <c r="C12" s="122"/>
      <c r="D12" s="106">
        <v>0</v>
      </c>
      <c r="E12" s="106">
        <v>0</v>
      </c>
      <c r="F12" s="124">
        <v>0</v>
      </c>
      <c r="G12" s="124">
        <v>0</v>
      </c>
      <c r="H12" s="124">
        <v>0</v>
      </c>
    </row>
    <row r="13" spans="1:8">
      <c r="A13" s="173"/>
      <c r="B13" s="117"/>
      <c r="C13" s="117"/>
      <c r="D13" s="174"/>
      <c r="E13" s="106"/>
      <c r="F13" s="175"/>
      <c r="G13" s="175"/>
      <c r="H13" s="176"/>
    </row>
    <row r="14" spans="1:8">
      <c r="A14" s="172"/>
      <c r="B14" s="122" t="s">
        <v>182</v>
      </c>
      <c r="C14" s="122"/>
      <c r="D14" s="106">
        <v>0</v>
      </c>
      <c r="E14" s="106">
        <v>0</v>
      </c>
      <c r="F14" s="124">
        <v>0</v>
      </c>
      <c r="G14" s="124">
        <v>0</v>
      </c>
      <c r="H14" s="124">
        <v>0</v>
      </c>
    </row>
    <row r="15" spans="1:8">
      <c r="A15" s="21"/>
      <c r="B15" s="129"/>
      <c r="C15" s="129"/>
      <c r="D15" s="139"/>
      <c r="E15" s="150"/>
      <c r="F15" s="151"/>
      <c r="G15" s="151"/>
      <c r="H15" s="177"/>
    </row>
    <row r="16" spans="1:8">
      <c r="A16" s="21"/>
      <c r="B16" s="129"/>
      <c r="C16" s="129"/>
      <c r="D16" s="139"/>
      <c r="E16" s="150"/>
      <c r="F16" s="151"/>
      <c r="G16" s="151"/>
      <c r="H16" s="177"/>
    </row>
    <row r="17" spans="1:8">
      <c r="A17" s="21"/>
      <c r="B17" s="129"/>
      <c r="C17" s="129"/>
      <c r="D17" s="139"/>
      <c r="E17" s="150"/>
      <c r="F17" s="151"/>
      <c r="G17" s="151"/>
      <c r="H17" s="177"/>
    </row>
    <row r="18" spans="1:8">
      <c r="A18" s="21"/>
      <c r="B18" s="129"/>
      <c r="C18" s="129"/>
      <c r="D18" s="139"/>
      <c r="E18" s="150"/>
      <c r="F18" s="151"/>
      <c r="G18" s="151"/>
      <c r="H18" s="177"/>
    </row>
    <row r="19" spans="1:8">
      <c r="A19" s="21"/>
      <c r="B19" s="129"/>
      <c r="C19" s="129"/>
      <c r="D19" s="139"/>
      <c r="E19" s="150"/>
      <c r="F19" s="151"/>
      <c r="G19" s="151"/>
      <c r="H19" s="177"/>
    </row>
    <row r="20" spans="1:8">
      <c r="A20" s="21"/>
      <c r="B20" s="129"/>
      <c r="C20" s="129"/>
      <c r="D20" s="139"/>
      <c r="E20" s="150"/>
      <c r="F20" s="151"/>
      <c r="G20" s="151"/>
      <c r="H20" s="177"/>
    </row>
    <row r="21" spans="1:8">
      <c r="A21" s="21"/>
      <c r="B21" s="129"/>
      <c r="C21" s="129"/>
      <c r="D21" s="139"/>
      <c r="E21" s="150"/>
      <c r="F21" s="151"/>
      <c r="G21" s="151"/>
      <c r="H21" s="177"/>
    </row>
    <row r="22" spans="1:8">
      <c r="A22" s="21"/>
      <c r="B22" s="129"/>
      <c r="C22" s="129"/>
      <c r="D22" s="139"/>
      <c r="E22" s="150"/>
      <c r="F22" s="151"/>
      <c r="G22" s="151"/>
      <c r="H22" s="177"/>
    </row>
    <row r="23" spans="1:8">
      <c r="A23" s="21"/>
      <c r="B23" s="129"/>
      <c r="C23" s="129"/>
      <c r="D23" s="139"/>
      <c r="E23" s="150"/>
      <c r="F23" s="151"/>
      <c r="G23" s="151"/>
      <c r="H23" s="177"/>
    </row>
    <row r="24" spans="1:8">
      <c r="A24" s="21"/>
      <c r="B24" s="129"/>
      <c r="C24" s="129"/>
      <c r="D24" s="139"/>
      <c r="E24" s="150"/>
      <c r="F24" s="151"/>
      <c r="G24" s="151"/>
      <c r="H24" s="177"/>
    </row>
    <row r="25" spans="1:8">
      <c r="A25" s="21"/>
      <c r="B25" s="129"/>
      <c r="C25" s="129"/>
      <c r="D25" s="139"/>
      <c r="E25" s="150"/>
      <c r="F25" s="151"/>
      <c r="G25" s="151"/>
      <c r="H25" s="177"/>
    </row>
    <row r="26" spans="1:8">
      <c r="A26" s="21"/>
      <c r="B26" s="129"/>
      <c r="C26" s="129"/>
      <c r="D26" s="139"/>
      <c r="E26" s="150"/>
      <c r="F26" s="151"/>
      <c r="G26" s="151"/>
      <c r="H26" s="177"/>
    </row>
    <row r="27" spans="1:8">
      <c r="A27" s="21"/>
      <c r="B27" s="129"/>
      <c r="C27" s="129"/>
      <c r="D27" s="139"/>
      <c r="E27" s="150"/>
      <c r="F27" s="151"/>
      <c r="G27" s="151"/>
      <c r="H27" s="177"/>
    </row>
    <row r="28" spans="1:8">
      <c r="A28" s="21"/>
      <c r="B28" s="136"/>
      <c r="C28" s="137"/>
      <c r="D28" s="138"/>
      <c r="E28" s="114"/>
      <c r="F28" s="112"/>
      <c r="G28" s="112"/>
      <c r="H28" s="177"/>
    </row>
    <row r="29" spans="1:8">
      <c r="A29" s="21"/>
      <c r="B29" s="136"/>
      <c r="C29" s="137"/>
      <c r="D29" s="137"/>
      <c r="E29" s="111"/>
      <c r="F29" s="142"/>
      <c r="G29" s="142"/>
      <c r="H29" s="178"/>
    </row>
    <row r="30" spans="1:8">
      <c r="A30" s="21"/>
      <c r="B30" s="129"/>
      <c r="C30" s="129"/>
      <c r="D30" s="139"/>
      <c r="E30" s="150"/>
      <c r="F30" s="151"/>
      <c r="G30" s="151"/>
      <c r="H30" s="177"/>
    </row>
    <row r="31" spans="1:8">
      <c r="A31" s="21"/>
      <c r="B31" s="136"/>
      <c r="C31" s="137"/>
      <c r="D31" s="137"/>
      <c r="E31" s="111"/>
      <c r="F31" s="142"/>
      <c r="G31" s="142"/>
      <c r="H31" s="178"/>
    </row>
    <row r="32" spans="1:8">
      <c r="A32" s="21"/>
      <c r="B32" s="136"/>
      <c r="C32" s="137"/>
      <c r="D32" s="137"/>
      <c r="E32" s="111"/>
      <c r="F32" s="142"/>
      <c r="G32" s="142"/>
      <c r="H32" s="178"/>
    </row>
    <row r="33" spans="1:8">
      <c r="A33" s="21"/>
      <c r="B33" s="136"/>
      <c r="C33" s="137"/>
      <c r="D33" s="137"/>
      <c r="E33" s="111"/>
      <c r="F33" s="142"/>
      <c r="G33" s="142"/>
      <c r="H33" s="178"/>
    </row>
    <row r="34" spans="1:8">
      <c r="A34" s="21"/>
      <c r="B34" s="136"/>
      <c r="C34" s="137"/>
      <c r="D34" s="137"/>
      <c r="E34" s="111"/>
      <c r="F34" s="142"/>
      <c r="G34" s="142"/>
      <c r="H34" s="178"/>
    </row>
    <row r="35" spans="1:8">
      <c r="A35" s="21"/>
      <c r="B35" s="129"/>
      <c r="C35" s="129"/>
      <c r="D35" s="139"/>
      <c r="E35" s="150"/>
      <c r="F35" s="151"/>
      <c r="G35" s="151"/>
      <c r="H35" s="177"/>
    </row>
    <row r="36" spans="1:8">
      <c r="A36" s="21"/>
      <c r="B36" s="136"/>
      <c r="C36" s="137"/>
      <c r="D36" s="137"/>
      <c r="E36" s="111"/>
      <c r="F36" s="142"/>
      <c r="G36" s="142"/>
      <c r="H36" s="178"/>
    </row>
    <row r="37" spans="1:8">
      <c r="A37" s="21"/>
      <c r="B37" s="136"/>
      <c r="C37" s="137"/>
      <c r="D37" s="137"/>
      <c r="E37" s="111"/>
      <c r="F37" s="142"/>
      <c r="G37" s="142"/>
      <c r="H37" s="178"/>
    </row>
    <row r="38" spans="1:8">
      <c r="A38" s="21"/>
      <c r="B38" s="136"/>
      <c r="C38" s="137"/>
      <c r="D38" s="137"/>
      <c r="E38" s="111"/>
      <c r="F38" s="142"/>
      <c r="G38" s="142"/>
      <c r="H38" s="178"/>
    </row>
    <row r="39" spans="1:8">
      <c r="A39" s="21"/>
      <c r="B39" s="136"/>
      <c r="C39" s="137"/>
      <c r="D39" s="137"/>
      <c r="E39" s="111"/>
      <c r="F39" s="142"/>
      <c r="G39" s="142"/>
      <c r="H39" s="178"/>
    </row>
    <row r="40" spans="1:8">
      <c r="A40" s="179"/>
      <c r="B40" s="179"/>
      <c r="C40" s="179"/>
      <c r="D40" s="180"/>
      <c r="E40" s="181"/>
      <c r="F40" s="182"/>
      <c r="G40" s="182"/>
      <c r="H40" s="183"/>
    </row>
    <row r="41" spans="1:8">
      <c r="A41" s="21"/>
      <c r="B41" s="159"/>
      <c r="C41" s="159"/>
      <c r="D41" s="159"/>
      <c r="E41" s="159"/>
      <c r="F41" s="159"/>
      <c r="G41" s="159"/>
      <c r="H41" s="159"/>
    </row>
    <row r="42" spans="1:8">
      <c r="A42" s="21"/>
      <c r="B42" s="110"/>
      <c r="C42" s="160"/>
      <c r="D42" s="160"/>
      <c r="E42" s="162"/>
      <c r="F42" s="162"/>
      <c r="G42" s="161"/>
      <c r="H42" s="161"/>
    </row>
  </sheetData>
  <mergeCells count="12">
    <mergeCell ref="A7:C7"/>
    <mergeCell ref="B10:C10"/>
    <mergeCell ref="A40:C40"/>
    <mergeCell ref="B41:H41"/>
    <mergeCell ref="C42:D42"/>
    <mergeCell ref="E42:F42"/>
    <mergeCell ref="A1:H1"/>
    <mergeCell ref="A2:H2"/>
    <mergeCell ref="A3:H3"/>
    <mergeCell ref="A4:H4"/>
    <mergeCell ref="A5:H5"/>
    <mergeCell ref="A6:C6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9C4B6-032F-48EB-9A3E-F2AB19DD5E57}">
  <dimension ref="A1:L40"/>
  <sheetViews>
    <sheetView workbookViewId="0">
      <selection sqref="A1:L40"/>
    </sheetView>
  </sheetViews>
  <sheetFormatPr baseColWidth="10" defaultRowHeight="14.4"/>
  <cols>
    <col min="1" max="1" width="4.88671875" customWidth="1"/>
    <col min="2" max="2" width="25.109375" customWidth="1"/>
    <col min="3" max="5" width="12.6640625" customWidth="1"/>
    <col min="6" max="12" width="16.6640625" customWidth="1"/>
  </cols>
  <sheetData>
    <row r="1" spans="1:12" ht="15.6">
      <c r="A1" s="93" t="s">
        <v>141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6">
      <c r="A2" s="94" t="s">
        <v>142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.6">
      <c r="A3" s="94" t="s">
        <v>183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.6">
      <c r="A4" s="94" t="s">
        <v>145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6.2" thickBo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96.6" thickBot="1">
      <c r="A6" s="95" t="s">
        <v>184</v>
      </c>
      <c r="B6" s="96"/>
      <c r="C6" s="97" t="s">
        <v>185</v>
      </c>
      <c r="D6" s="97" t="s">
        <v>186</v>
      </c>
      <c r="E6" s="98" t="s">
        <v>187</v>
      </c>
      <c r="F6" s="98" t="s">
        <v>188</v>
      </c>
      <c r="G6" s="98" t="s">
        <v>189</v>
      </c>
      <c r="H6" s="99" t="s">
        <v>190</v>
      </c>
      <c r="I6" s="99" t="s">
        <v>191</v>
      </c>
      <c r="J6" s="99" t="s">
        <v>192</v>
      </c>
      <c r="K6" s="99" t="s">
        <v>193</v>
      </c>
      <c r="L6" s="99" t="s">
        <v>194</v>
      </c>
    </row>
    <row r="7" spans="1:12" ht="24">
      <c r="A7" s="184"/>
      <c r="B7" s="185" t="s">
        <v>195</v>
      </c>
      <c r="C7" s="186"/>
      <c r="D7" s="187" t="s">
        <v>196</v>
      </c>
      <c r="E7" s="187"/>
      <c r="F7" s="188">
        <v>0</v>
      </c>
      <c r="G7" s="189"/>
      <c r="H7" s="188">
        <v>0</v>
      </c>
      <c r="I7" s="188">
        <v>0</v>
      </c>
      <c r="J7" s="188">
        <v>0</v>
      </c>
      <c r="K7" s="188">
        <v>0</v>
      </c>
      <c r="L7" s="190">
        <v>0</v>
      </c>
    </row>
    <row r="8" spans="1:12">
      <c r="A8" s="191"/>
      <c r="B8" s="110" t="s">
        <v>197</v>
      </c>
      <c r="C8" s="192"/>
      <c r="D8" s="193"/>
      <c r="E8" s="194"/>
      <c r="F8" s="195"/>
      <c r="G8" s="195"/>
      <c r="H8" s="196"/>
      <c r="I8" s="196"/>
      <c r="J8" s="196"/>
      <c r="K8" s="196"/>
      <c r="L8" s="197"/>
    </row>
    <row r="9" spans="1:12">
      <c r="A9" s="191"/>
      <c r="B9" s="110" t="s">
        <v>198</v>
      </c>
      <c r="C9" s="192"/>
      <c r="D9" s="193"/>
      <c r="E9" s="194"/>
      <c r="F9" s="195"/>
      <c r="G9" s="195"/>
      <c r="H9" s="196"/>
      <c r="I9" s="196"/>
      <c r="J9" s="196"/>
      <c r="K9" s="196"/>
      <c r="L9" s="197"/>
    </row>
    <row r="10" spans="1:12">
      <c r="A10" s="191"/>
      <c r="B10" s="110" t="s">
        <v>199</v>
      </c>
      <c r="C10" s="192"/>
      <c r="D10" s="193"/>
      <c r="E10" s="194"/>
      <c r="F10" s="195"/>
      <c r="G10" s="195"/>
      <c r="H10" s="196"/>
      <c r="I10" s="196"/>
      <c r="J10" s="196"/>
      <c r="K10" s="196"/>
      <c r="L10" s="197"/>
    </row>
    <row r="11" spans="1:12">
      <c r="A11" s="191"/>
      <c r="B11" s="110" t="s">
        <v>200</v>
      </c>
      <c r="C11" s="192"/>
      <c r="D11" s="193"/>
      <c r="E11" s="194"/>
      <c r="F11" s="195"/>
      <c r="G11" s="195"/>
      <c r="H11" s="196"/>
      <c r="I11" s="196"/>
      <c r="J11" s="196"/>
      <c r="K11" s="196"/>
      <c r="L11" s="197"/>
    </row>
    <row r="12" spans="1:12">
      <c r="A12" s="191"/>
      <c r="B12" s="110"/>
      <c r="C12" s="192"/>
      <c r="D12" s="193"/>
      <c r="E12" s="194"/>
      <c r="F12" s="195"/>
      <c r="G12" s="195"/>
      <c r="H12" s="196"/>
      <c r="I12" s="196"/>
      <c r="J12" s="196"/>
      <c r="K12" s="196"/>
      <c r="L12" s="197"/>
    </row>
    <row r="13" spans="1:12">
      <c r="A13" s="191"/>
      <c r="B13" s="110"/>
      <c r="C13" s="198"/>
      <c r="D13" s="193"/>
      <c r="E13" s="199"/>
      <c r="F13" s="195"/>
      <c r="G13" s="195"/>
      <c r="H13" s="196"/>
      <c r="I13" s="196"/>
      <c r="J13" s="196"/>
      <c r="K13" s="196"/>
      <c r="L13" s="200"/>
    </row>
    <row r="14" spans="1:12">
      <c r="A14" s="191"/>
      <c r="B14" s="110"/>
      <c r="C14" s="198"/>
      <c r="D14" s="193"/>
      <c r="E14" s="199"/>
      <c r="F14" s="195"/>
      <c r="G14" s="195"/>
      <c r="H14" s="196"/>
      <c r="I14" s="196"/>
      <c r="J14" s="196"/>
      <c r="K14" s="196"/>
      <c r="L14" s="200"/>
    </row>
    <row r="15" spans="1:12">
      <c r="A15" s="201"/>
      <c r="B15" s="117"/>
      <c r="C15" s="198"/>
      <c r="D15" s="202"/>
      <c r="E15" s="202"/>
      <c r="F15" s="203"/>
      <c r="G15" s="203"/>
      <c r="H15" s="204"/>
      <c r="I15" s="204"/>
      <c r="J15" s="204"/>
      <c r="K15" s="204"/>
      <c r="L15" s="205"/>
    </row>
    <row r="16" spans="1:12">
      <c r="A16" s="206"/>
      <c r="B16" s="122" t="s">
        <v>201</v>
      </c>
      <c r="C16" s="198"/>
      <c r="D16" s="207"/>
      <c r="E16" s="207"/>
      <c r="F16" s="208">
        <v>0</v>
      </c>
      <c r="G16" s="209"/>
      <c r="H16" s="210">
        <v>0</v>
      </c>
      <c r="I16" s="210">
        <v>0</v>
      </c>
      <c r="J16" s="210">
        <v>0</v>
      </c>
      <c r="K16" s="210">
        <v>0</v>
      </c>
      <c r="L16" s="211">
        <v>0</v>
      </c>
    </row>
    <row r="17" spans="1:12">
      <c r="A17" s="191"/>
      <c r="B17" s="110" t="s">
        <v>202</v>
      </c>
      <c r="C17" s="198"/>
      <c r="D17" s="193"/>
      <c r="E17" s="194"/>
      <c r="F17" s="195"/>
      <c r="G17" s="195"/>
      <c r="H17" s="196"/>
      <c r="I17" s="196"/>
      <c r="J17" s="196"/>
      <c r="K17" s="196"/>
      <c r="L17" s="197"/>
    </row>
    <row r="18" spans="1:12">
      <c r="A18" s="191"/>
      <c r="B18" s="110" t="s">
        <v>203</v>
      </c>
      <c r="C18" s="198"/>
      <c r="D18" s="193"/>
      <c r="E18" s="194"/>
      <c r="F18" s="195"/>
      <c r="G18" s="195"/>
      <c r="H18" s="196"/>
      <c r="I18" s="196"/>
      <c r="J18" s="196"/>
      <c r="K18" s="196"/>
      <c r="L18" s="197"/>
    </row>
    <row r="19" spans="1:12">
      <c r="A19" s="191"/>
      <c r="B19" s="110" t="s">
        <v>204</v>
      </c>
      <c r="C19" s="192"/>
      <c r="D19" s="193"/>
      <c r="E19" s="194"/>
      <c r="F19" s="195"/>
      <c r="G19" s="195"/>
      <c r="H19" s="196"/>
      <c r="I19" s="196"/>
      <c r="J19" s="196"/>
      <c r="K19" s="196"/>
      <c r="L19" s="197"/>
    </row>
    <row r="20" spans="1:12">
      <c r="A20" s="191"/>
      <c r="B20" s="110" t="s">
        <v>205</v>
      </c>
      <c r="C20" s="192"/>
      <c r="D20" s="193"/>
      <c r="E20" s="194"/>
      <c r="F20" s="195"/>
      <c r="G20" s="195"/>
      <c r="H20" s="196"/>
      <c r="I20" s="196"/>
      <c r="J20" s="196"/>
      <c r="K20" s="196"/>
      <c r="L20" s="197"/>
    </row>
    <row r="21" spans="1:12">
      <c r="A21" s="191"/>
      <c r="B21" s="110"/>
      <c r="C21" s="192"/>
      <c r="D21" s="193"/>
      <c r="E21" s="194"/>
      <c r="F21" s="195"/>
      <c r="G21" s="195"/>
      <c r="H21" s="196"/>
      <c r="I21" s="196"/>
      <c r="J21" s="196"/>
      <c r="K21" s="196"/>
      <c r="L21" s="197"/>
    </row>
    <row r="22" spans="1:12">
      <c r="A22" s="191"/>
      <c r="B22" s="110"/>
      <c r="C22" s="212"/>
      <c r="D22" s="196"/>
      <c r="E22" s="213"/>
      <c r="F22" s="195"/>
      <c r="G22" s="195"/>
      <c r="H22" s="196"/>
      <c r="I22" s="196"/>
      <c r="J22" s="196"/>
      <c r="K22" s="196"/>
      <c r="L22" s="200"/>
    </row>
    <row r="23" spans="1:12">
      <c r="A23" s="191"/>
      <c r="B23" s="110"/>
      <c r="C23" s="212"/>
      <c r="D23" s="196"/>
      <c r="E23" s="213"/>
      <c r="F23" s="195"/>
      <c r="G23" s="195"/>
      <c r="H23" s="196"/>
      <c r="I23" s="196"/>
      <c r="J23" s="196"/>
      <c r="K23" s="196"/>
      <c r="L23" s="200"/>
    </row>
    <row r="24" spans="1:12">
      <c r="A24" s="191"/>
      <c r="B24" s="110"/>
      <c r="C24" s="212"/>
      <c r="D24" s="196"/>
      <c r="E24" s="213"/>
      <c r="F24" s="195"/>
      <c r="G24" s="195"/>
      <c r="H24" s="196"/>
      <c r="I24" s="196"/>
      <c r="J24" s="196"/>
      <c r="K24" s="196"/>
      <c r="L24" s="200"/>
    </row>
    <row r="25" spans="1:12">
      <c r="A25" s="191"/>
      <c r="B25" s="110"/>
      <c r="C25" s="212"/>
      <c r="D25" s="196"/>
      <c r="E25" s="213"/>
      <c r="F25" s="195"/>
      <c r="G25" s="195"/>
      <c r="H25" s="196"/>
      <c r="I25" s="196"/>
      <c r="J25" s="196"/>
      <c r="K25" s="196"/>
      <c r="L25" s="200"/>
    </row>
    <row r="26" spans="1:12">
      <c r="A26" s="191"/>
      <c r="B26" s="110"/>
      <c r="C26" s="214"/>
      <c r="D26" s="196"/>
      <c r="E26" s="215"/>
      <c r="F26" s="216"/>
      <c r="G26" s="216"/>
      <c r="H26" s="196"/>
      <c r="I26" s="196"/>
      <c r="J26" s="196"/>
      <c r="K26" s="196"/>
      <c r="L26" s="200"/>
    </row>
    <row r="27" spans="1:12">
      <c r="A27" s="191"/>
      <c r="B27" s="110"/>
      <c r="C27" s="214"/>
      <c r="D27" s="196"/>
      <c r="E27" s="215"/>
      <c r="F27" s="216"/>
      <c r="G27" s="216"/>
      <c r="H27" s="196"/>
      <c r="I27" s="196"/>
      <c r="J27" s="196"/>
      <c r="K27" s="196"/>
      <c r="L27" s="200"/>
    </row>
    <row r="28" spans="1:12">
      <c r="A28" s="191"/>
      <c r="B28" s="129"/>
      <c r="C28" s="214"/>
      <c r="D28" s="217"/>
      <c r="E28" s="213"/>
      <c r="F28" s="218"/>
      <c r="G28" s="218"/>
      <c r="H28" s="208"/>
      <c r="I28" s="208"/>
      <c r="J28" s="208"/>
      <c r="K28" s="208"/>
      <c r="L28" s="200"/>
    </row>
    <row r="29" spans="1:12" ht="15" thickBot="1">
      <c r="A29" s="191"/>
      <c r="B29" s="136"/>
      <c r="C29" s="214"/>
      <c r="D29" s="219"/>
      <c r="E29" s="217"/>
      <c r="F29" s="195"/>
      <c r="G29" s="195"/>
      <c r="H29" s="196"/>
      <c r="I29" s="196"/>
      <c r="J29" s="196"/>
      <c r="K29" s="196"/>
      <c r="L29" s="200"/>
    </row>
    <row r="30" spans="1:12" ht="36">
      <c r="A30" s="220"/>
      <c r="B30" s="221" t="s">
        <v>206</v>
      </c>
      <c r="C30" s="214"/>
      <c r="D30" s="222"/>
      <c r="E30" s="222"/>
      <c r="F30" s="222">
        <v>0</v>
      </c>
      <c r="G30" s="222"/>
      <c r="H30" s="222">
        <v>0</v>
      </c>
      <c r="I30" s="222">
        <v>0</v>
      </c>
      <c r="J30" s="222">
        <v>0</v>
      </c>
      <c r="K30" s="222">
        <v>0</v>
      </c>
      <c r="L30" s="223">
        <v>0</v>
      </c>
    </row>
    <row r="31" spans="1:12">
      <c r="A31" s="191"/>
      <c r="B31" s="136"/>
      <c r="C31" s="224"/>
      <c r="D31" s="224"/>
      <c r="E31" s="214"/>
      <c r="F31" s="212"/>
      <c r="G31" s="212"/>
      <c r="H31" s="225"/>
      <c r="I31" s="225"/>
      <c r="J31" s="225"/>
      <c r="K31" s="225"/>
      <c r="L31" s="226"/>
    </row>
    <row r="32" spans="1:12">
      <c r="A32" s="191"/>
      <c r="B32" s="129"/>
      <c r="C32" s="227"/>
      <c r="D32" s="217"/>
      <c r="E32" s="213"/>
      <c r="F32" s="218"/>
      <c r="G32" s="218"/>
      <c r="H32" s="208"/>
      <c r="I32" s="208"/>
      <c r="J32" s="208"/>
      <c r="K32" s="208"/>
      <c r="L32" s="200"/>
    </row>
    <row r="33" spans="1:12">
      <c r="A33" s="191"/>
      <c r="B33" s="136"/>
      <c r="C33" s="224"/>
      <c r="D33" s="224"/>
      <c r="E33" s="214"/>
      <c r="F33" s="212"/>
      <c r="G33" s="212"/>
      <c r="H33" s="225"/>
      <c r="I33" s="225"/>
      <c r="J33" s="225"/>
      <c r="K33" s="225"/>
      <c r="L33" s="226"/>
    </row>
    <row r="34" spans="1:12">
      <c r="A34" s="191"/>
      <c r="B34" s="136"/>
      <c r="C34" s="224"/>
      <c r="D34" s="224"/>
      <c r="E34" s="214"/>
      <c r="F34" s="212"/>
      <c r="G34" s="212"/>
      <c r="H34" s="225"/>
      <c r="I34" s="225"/>
      <c r="J34" s="225"/>
      <c r="K34" s="225"/>
      <c r="L34" s="226"/>
    </row>
    <row r="35" spans="1:12">
      <c r="A35" s="191"/>
      <c r="B35" s="136"/>
      <c r="C35" s="224"/>
      <c r="D35" s="224"/>
      <c r="E35" s="214"/>
      <c r="F35" s="212"/>
      <c r="G35" s="212"/>
      <c r="H35" s="225"/>
      <c r="I35" s="225"/>
      <c r="J35" s="225"/>
      <c r="K35" s="225"/>
      <c r="L35" s="226"/>
    </row>
    <row r="36" spans="1:12">
      <c r="A36" s="191"/>
      <c r="B36" s="136"/>
      <c r="C36" s="224"/>
      <c r="D36" s="224"/>
      <c r="E36" s="214"/>
      <c r="F36" s="212"/>
      <c r="G36" s="212"/>
      <c r="H36" s="225"/>
      <c r="I36" s="225"/>
      <c r="J36" s="225"/>
      <c r="K36" s="225"/>
      <c r="L36" s="226"/>
    </row>
    <row r="37" spans="1:12">
      <c r="A37" s="191"/>
      <c r="B37" s="129"/>
      <c r="C37" s="227"/>
      <c r="D37" s="217"/>
      <c r="E37" s="213"/>
      <c r="F37" s="218"/>
      <c r="G37" s="218"/>
      <c r="H37" s="208"/>
      <c r="I37" s="208"/>
      <c r="J37" s="208"/>
      <c r="K37" s="208"/>
      <c r="L37" s="200"/>
    </row>
    <row r="38" spans="1:12" ht="15" thickBot="1">
      <c r="A38" s="228"/>
      <c r="B38" s="229"/>
      <c r="C38" s="230"/>
      <c r="D38" s="230"/>
      <c r="E38" s="231"/>
      <c r="F38" s="232"/>
      <c r="G38" s="232"/>
      <c r="H38" s="233"/>
      <c r="I38" s="233"/>
      <c r="J38" s="233"/>
      <c r="K38" s="233"/>
      <c r="L38" s="234"/>
    </row>
    <row r="39" spans="1:12">
      <c r="A39" s="4"/>
      <c r="B39" s="235"/>
      <c r="C39" s="235"/>
      <c r="D39" s="235"/>
      <c r="E39" s="235"/>
      <c r="F39" s="235"/>
      <c r="G39" s="235"/>
      <c r="H39" s="235"/>
      <c r="I39" s="235"/>
      <c r="J39" s="235"/>
      <c r="K39" s="235"/>
      <c r="L39" s="235"/>
    </row>
    <row r="40" spans="1:12">
      <c r="A40" s="4"/>
      <c r="B40" s="236"/>
      <c r="C40" s="237"/>
      <c r="D40" s="237"/>
      <c r="E40" s="238"/>
      <c r="F40" s="4"/>
      <c r="G40" s="239"/>
      <c r="H40" s="239"/>
      <c r="I40" s="240"/>
      <c r="J40" s="240"/>
      <c r="K40" s="238"/>
      <c r="L40" s="238"/>
    </row>
  </sheetData>
  <mergeCells count="9">
    <mergeCell ref="B39:L39"/>
    <mergeCell ref="C40:D40"/>
    <mergeCell ref="G40:H40"/>
    <mergeCell ref="A1:L1"/>
    <mergeCell ref="A2:L2"/>
    <mergeCell ref="A3:L3"/>
    <mergeCell ref="A4:L4"/>
    <mergeCell ref="A5:L5"/>
    <mergeCell ref="A6:B6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D15E6-ACFD-42AC-A815-D7F0EB422EDB}">
  <dimension ref="A1:E61"/>
  <sheetViews>
    <sheetView workbookViewId="0">
      <selection sqref="A1:E61"/>
    </sheetView>
  </sheetViews>
  <sheetFormatPr baseColWidth="10" defaultRowHeight="14.4"/>
  <cols>
    <col min="1" max="1" width="1.109375" customWidth="1"/>
    <col min="2" max="2" width="63" customWidth="1"/>
    <col min="3" max="5" width="18.6640625" customWidth="1"/>
  </cols>
  <sheetData>
    <row r="1" spans="1:5">
      <c r="A1" s="241" t="s">
        <v>141</v>
      </c>
      <c r="B1" s="241"/>
      <c r="C1" s="241"/>
      <c r="D1" s="241"/>
      <c r="E1" s="241"/>
    </row>
    <row r="2" spans="1:5">
      <c r="A2" s="241" t="s">
        <v>142</v>
      </c>
      <c r="B2" s="241"/>
      <c r="C2" s="241"/>
      <c r="D2" s="241"/>
      <c r="E2" s="241"/>
    </row>
    <row r="3" spans="1:5">
      <c r="A3" s="241" t="s">
        <v>207</v>
      </c>
      <c r="B3" s="241"/>
      <c r="C3" s="241"/>
      <c r="D3" s="241"/>
      <c r="E3" s="241"/>
    </row>
    <row r="4" spans="1:5">
      <c r="A4" s="241" t="s">
        <v>173</v>
      </c>
      <c r="B4" s="241"/>
      <c r="C4" s="241"/>
      <c r="D4" s="241"/>
      <c r="E4" s="241"/>
    </row>
    <row r="5" spans="1:5">
      <c r="A5" s="242"/>
      <c r="B5" s="242"/>
      <c r="C5" s="242"/>
      <c r="D5" s="242"/>
      <c r="E5" s="242"/>
    </row>
    <row r="6" spans="1:5" ht="24" thickBot="1">
      <c r="A6" s="243" t="s">
        <v>208</v>
      </c>
      <c r="B6" s="243"/>
      <c r="C6" s="244" t="s">
        <v>209</v>
      </c>
      <c r="D6" s="245" t="s">
        <v>210</v>
      </c>
      <c r="E6" s="246" t="s">
        <v>211</v>
      </c>
    </row>
    <row r="7" spans="1:5">
      <c r="A7" s="247"/>
      <c r="B7" s="248" t="s">
        <v>212</v>
      </c>
      <c r="C7" s="249">
        <f>C8+C9+C10</f>
        <v>145940431</v>
      </c>
      <c r="D7" s="249">
        <f>D8+D9+D10</f>
        <v>132119325</v>
      </c>
      <c r="E7" s="249">
        <f>E8+E9+E10</f>
        <v>124860801</v>
      </c>
    </row>
    <row r="8" spans="1:5">
      <c r="A8" s="250" t="s">
        <v>213</v>
      </c>
      <c r="B8" s="250"/>
      <c r="C8" s="251">
        <v>145940431</v>
      </c>
      <c r="D8" s="252">
        <v>131898493</v>
      </c>
      <c r="E8" s="252">
        <v>124639969</v>
      </c>
    </row>
    <row r="9" spans="1:5">
      <c r="A9" s="253" t="s">
        <v>214</v>
      </c>
      <c r="B9" s="253"/>
      <c r="C9" s="252">
        <v>0</v>
      </c>
      <c r="D9" s="252">
        <v>220000</v>
      </c>
      <c r="E9" s="252">
        <v>220000</v>
      </c>
    </row>
    <row r="10" spans="1:5">
      <c r="A10" s="253" t="s">
        <v>215</v>
      </c>
      <c r="B10" s="253"/>
      <c r="C10" s="252">
        <v>0</v>
      </c>
      <c r="D10" s="252">
        <v>832</v>
      </c>
      <c r="E10" s="252">
        <v>832</v>
      </c>
    </row>
    <row r="11" spans="1:5">
      <c r="A11" s="254"/>
      <c r="B11" s="255" t="s">
        <v>216</v>
      </c>
      <c r="C11" s="256">
        <f>SUM(C12:C13)</f>
        <v>145940431</v>
      </c>
      <c r="D11" s="256">
        <f>SUM(D12:D13)</f>
        <v>131130678</v>
      </c>
      <c r="E11" s="256">
        <f>SUM(E12:E13)</f>
        <v>122576947</v>
      </c>
    </row>
    <row r="12" spans="1:5">
      <c r="A12" s="257" t="s">
        <v>217</v>
      </c>
      <c r="B12" s="257"/>
      <c r="C12" s="251">
        <v>145940431</v>
      </c>
      <c r="D12" s="251">
        <v>130910678</v>
      </c>
      <c r="E12" s="251">
        <v>122466947</v>
      </c>
    </row>
    <row r="13" spans="1:5">
      <c r="A13" s="258" t="s">
        <v>218</v>
      </c>
      <c r="B13" s="258"/>
      <c r="C13" s="252">
        <v>0</v>
      </c>
      <c r="D13" s="252">
        <v>220000</v>
      </c>
      <c r="E13" s="252">
        <v>110000</v>
      </c>
    </row>
    <row r="14" spans="1:5">
      <c r="A14" s="254"/>
      <c r="B14" s="255" t="s">
        <v>219</v>
      </c>
      <c r="C14" s="252">
        <f>+C15+C16</f>
        <v>0</v>
      </c>
      <c r="D14" s="252">
        <f>+D15+D16</f>
        <v>0</v>
      </c>
      <c r="E14" s="252">
        <f>+E15+E16</f>
        <v>0</v>
      </c>
    </row>
    <row r="15" spans="1:5">
      <c r="A15" s="257" t="s">
        <v>220</v>
      </c>
      <c r="B15" s="257"/>
      <c r="C15" s="251">
        <v>0</v>
      </c>
      <c r="D15" s="251">
        <v>0</v>
      </c>
      <c r="E15" s="251">
        <v>0</v>
      </c>
    </row>
    <row r="16" spans="1:5">
      <c r="A16" s="258" t="s">
        <v>221</v>
      </c>
      <c r="B16" s="258"/>
      <c r="C16" s="252">
        <v>0</v>
      </c>
      <c r="D16" s="252">
        <v>0</v>
      </c>
      <c r="E16" s="252">
        <v>0</v>
      </c>
    </row>
    <row r="17" spans="1:5">
      <c r="A17" s="254"/>
      <c r="B17" s="255"/>
      <c r="C17" s="252"/>
      <c r="D17" s="252"/>
      <c r="E17" s="252"/>
    </row>
    <row r="18" spans="1:5">
      <c r="A18" s="259"/>
      <c r="B18" s="255" t="s">
        <v>222</v>
      </c>
      <c r="C18" s="260">
        <f>+C7-C11+C14</f>
        <v>0</v>
      </c>
      <c r="D18" s="260">
        <f>+D7-D11+D14</f>
        <v>988647</v>
      </c>
      <c r="E18" s="260">
        <f>+E7-E11+E14</f>
        <v>2283854</v>
      </c>
    </row>
    <row r="19" spans="1:5">
      <c r="A19" s="259"/>
      <c r="B19" s="255" t="s">
        <v>223</v>
      </c>
      <c r="C19" s="260">
        <f>C18-C10</f>
        <v>0</v>
      </c>
      <c r="D19" s="260">
        <f>D18-D10</f>
        <v>987815</v>
      </c>
      <c r="E19" s="260">
        <f>E18-E10</f>
        <v>2283022</v>
      </c>
    </row>
    <row r="20" spans="1:5" ht="20.399999999999999">
      <c r="A20" s="259"/>
      <c r="B20" s="255" t="s">
        <v>224</v>
      </c>
      <c r="C20" s="260">
        <f>C19-C14</f>
        <v>0</v>
      </c>
      <c r="D20" s="260">
        <f>D19-D14</f>
        <v>987815</v>
      </c>
      <c r="E20" s="260">
        <f>E19-E14</f>
        <v>2283022</v>
      </c>
    </row>
    <row r="21" spans="1:5" ht="15" thickBot="1">
      <c r="A21" s="242"/>
      <c r="B21" s="242"/>
      <c r="C21" s="261"/>
      <c r="D21" s="261"/>
      <c r="E21" s="261"/>
    </row>
    <row r="22" spans="1:5" ht="15" thickBot="1">
      <c r="A22" s="262" t="s">
        <v>225</v>
      </c>
      <c r="B22" s="263"/>
      <c r="C22" s="264" t="s">
        <v>226</v>
      </c>
      <c r="D22" s="264" t="s">
        <v>210</v>
      </c>
      <c r="E22" s="265" t="s">
        <v>227</v>
      </c>
    </row>
    <row r="23" spans="1:5">
      <c r="A23" s="266" t="s">
        <v>228</v>
      </c>
      <c r="B23" s="266"/>
      <c r="C23" s="267">
        <f>+C24+C25</f>
        <v>0</v>
      </c>
      <c r="D23" s="267">
        <f>+D24+D25</f>
        <v>0</v>
      </c>
      <c r="E23" s="267">
        <f>+E24+E25</f>
        <v>0</v>
      </c>
    </row>
    <row r="24" spans="1:5">
      <c r="A24" s="268"/>
      <c r="B24" s="269" t="s">
        <v>229</v>
      </c>
      <c r="C24" s="252">
        <v>0</v>
      </c>
      <c r="D24" s="252">
        <v>0</v>
      </c>
      <c r="E24" s="252">
        <v>0</v>
      </c>
    </row>
    <row r="25" spans="1:5">
      <c r="A25" s="259"/>
      <c r="B25" s="269" t="s">
        <v>230</v>
      </c>
      <c r="C25" s="252">
        <v>0</v>
      </c>
      <c r="D25" s="252">
        <v>0</v>
      </c>
      <c r="E25" s="252">
        <v>0</v>
      </c>
    </row>
    <row r="26" spans="1:5">
      <c r="A26" s="254"/>
      <c r="B26" s="255" t="s">
        <v>231</v>
      </c>
      <c r="C26" s="260">
        <f>C20+C23</f>
        <v>0</v>
      </c>
      <c r="D26" s="260">
        <f>D20+D23</f>
        <v>987815</v>
      </c>
      <c r="E26" s="260">
        <f>E20+E23</f>
        <v>2283022</v>
      </c>
    </row>
    <row r="27" spans="1:5" ht="15" thickBot="1">
      <c r="A27" s="242"/>
      <c r="B27" s="242"/>
      <c r="C27" s="261"/>
      <c r="D27" s="261"/>
      <c r="E27" s="261"/>
    </row>
    <row r="28" spans="1:5" ht="21" thickBot="1">
      <c r="A28" s="270" t="s">
        <v>225</v>
      </c>
      <c r="B28" s="271"/>
      <c r="C28" s="264" t="s">
        <v>232</v>
      </c>
      <c r="D28" s="264" t="s">
        <v>210</v>
      </c>
      <c r="E28" s="265" t="s">
        <v>211</v>
      </c>
    </row>
    <row r="29" spans="1:5">
      <c r="A29" s="266" t="s">
        <v>233</v>
      </c>
      <c r="B29" s="266"/>
      <c r="C29" s="267">
        <f>C30+C31</f>
        <v>0</v>
      </c>
      <c r="D29" s="267">
        <f>D30+D31</f>
        <v>832</v>
      </c>
      <c r="E29" s="267">
        <f>E30+E31</f>
        <v>832</v>
      </c>
    </row>
    <row r="30" spans="1:5">
      <c r="A30" s="268"/>
      <c r="B30" s="269" t="s">
        <v>234</v>
      </c>
      <c r="C30" s="252">
        <v>0</v>
      </c>
      <c r="D30" s="252">
        <v>832</v>
      </c>
      <c r="E30" s="252">
        <v>832</v>
      </c>
    </row>
    <row r="31" spans="1:5">
      <c r="A31" s="259"/>
      <c r="B31" s="269" t="s">
        <v>235</v>
      </c>
      <c r="C31" s="252">
        <v>0</v>
      </c>
      <c r="D31" s="252">
        <v>0</v>
      </c>
      <c r="E31" s="252">
        <v>0</v>
      </c>
    </row>
    <row r="32" spans="1:5">
      <c r="A32" s="272" t="s">
        <v>236</v>
      </c>
      <c r="B32" s="272"/>
      <c r="C32" s="252">
        <f>C33+C34</f>
        <v>0</v>
      </c>
      <c r="D32" s="252">
        <f>D33+D34</f>
        <v>0</v>
      </c>
      <c r="E32" s="252"/>
    </row>
    <row r="33" spans="1:5">
      <c r="A33" s="268"/>
      <c r="B33" s="269" t="s">
        <v>237</v>
      </c>
      <c r="C33" s="273"/>
      <c r="D33" s="273"/>
      <c r="E33" s="252"/>
    </row>
    <row r="34" spans="1:5">
      <c r="A34" s="259"/>
      <c r="B34" s="269" t="s">
        <v>238</v>
      </c>
      <c r="C34" s="252">
        <v>0</v>
      </c>
      <c r="D34" s="252">
        <v>0</v>
      </c>
      <c r="E34" s="252">
        <v>0</v>
      </c>
    </row>
    <row r="35" spans="1:5">
      <c r="A35" s="254"/>
      <c r="B35" s="255" t="s">
        <v>239</v>
      </c>
      <c r="C35" s="256">
        <f>+C29-C32</f>
        <v>0</v>
      </c>
      <c r="D35" s="256">
        <f>+D29-D32</f>
        <v>832</v>
      </c>
      <c r="E35" s="256">
        <f>+E29-E32</f>
        <v>832</v>
      </c>
    </row>
    <row r="36" spans="1:5">
      <c r="A36" s="242"/>
      <c r="B36" s="242"/>
      <c r="C36" s="261"/>
      <c r="D36" s="261"/>
      <c r="E36" s="261"/>
    </row>
    <row r="37" spans="1:5">
      <c r="A37" s="241" t="s">
        <v>141</v>
      </c>
      <c r="B37" s="241"/>
      <c r="C37" s="241"/>
      <c r="D37" s="241"/>
      <c r="E37" s="241"/>
    </row>
    <row r="38" spans="1:5">
      <c r="A38" s="241" t="s">
        <v>142</v>
      </c>
      <c r="B38" s="241"/>
      <c r="C38" s="241"/>
      <c r="D38" s="241"/>
      <c r="E38" s="241"/>
    </row>
    <row r="39" spans="1:5">
      <c r="A39" s="241" t="s">
        <v>207</v>
      </c>
      <c r="B39" s="241"/>
      <c r="C39" s="241"/>
      <c r="D39" s="241"/>
      <c r="E39" s="241"/>
    </row>
    <row r="40" spans="1:5">
      <c r="A40" s="241" t="s">
        <v>173</v>
      </c>
      <c r="B40" s="241"/>
      <c r="C40" s="241"/>
      <c r="D40" s="241"/>
      <c r="E40" s="241"/>
    </row>
    <row r="41" spans="1:5">
      <c r="A41" s="242"/>
      <c r="B41" s="242"/>
      <c r="C41" s="242"/>
      <c r="D41" s="242"/>
      <c r="E41" s="242"/>
    </row>
    <row r="42" spans="1:5" ht="21" thickBot="1">
      <c r="A42" s="274" t="s">
        <v>225</v>
      </c>
      <c r="B42" s="275"/>
      <c r="C42" s="276" t="s">
        <v>232</v>
      </c>
      <c r="D42" s="276" t="s">
        <v>210</v>
      </c>
      <c r="E42" s="277" t="s">
        <v>211</v>
      </c>
    </row>
    <row r="43" spans="1:5">
      <c r="A43" s="278" t="s">
        <v>213</v>
      </c>
      <c r="B43" s="278"/>
      <c r="C43" s="267">
        <f>+C8</f>
        <v>145940431</v>
      </c>
      <c r="D43" s="267">
        <f>+D8</f>
        <v>131898493</v>
      </c>
      <c r="E43" s="267">
        <f>+E8</f>
        <v>124639969</v>
      </c>
    </row>
    <row r="44" spans="1:5">
      <c r="A44" s="253" t="s">
        <v>240</v>
      </c>
      <c r="B44" s="253"/>
      <c r="C44" s="252">
        <f>C45-C46</f>
        <v>0</v>
      </c>
      <c r="D44" s="252">
        <f>D45-D46</f>
        <v>832</v>
      </c>
      <c r="E44" s="252">
        <f>E45-E46</f>
        <v>832</v>
      </c>
    </row>
    <row r="45" spans="1:5">
      <c r="A45" s="268"/>
      <c r="B45" s="269" t="s">
        <v>234</v>
      </c>
      <c r="C45" s="252">
        <f>+C30</f>
        <v>0</v>
      </c>
      <c r="D45" s="252">
        <f>+D30</f>
        <v>832</v>
      </c>
      <c r="E45" s="252">
        <f>+E30</f>
        <v>832</v>
      </c>
    </row>
    <row r="46" spans="1:5">
      <c r="A46" s="268"/>
      <c r="B46" s="269" t="s">
        <v>237</v>
      </c>
      <c r="C46" s="252">
        <f>+C33</f>
        <v>0</v>
      </c>
      <c r="D46" s="252">
        <f>+D33</f>
        <v>0</v>
      </c>
      <c r="E46" s="252">
        <f>+E33</f>
        <v>0</v>
      </c>
    </row>
    <row r="47" spans="1:5">
      <c r="A47" s="254"/>
      <c r="B47" s="255" t="s">
        <v>241</v>
      </c>
      <c r="C47" s="252">
        <f>+C12</f>
        <v>145940431</v>
      </c>
      <c r="D47" s="252">
        <f>+D12</f>
        <v>130910678</v>
      </c>
      <c r="E47" s="252">
        <f>+E12</f>
        <v>122466947</v>
      </c>
    </row>
    <row r="48" spans="1:5">
      <c r="A48" s="254"/>
      <c r="B48" s="255" t="s">
        <v>242</v>
      </c>
      <c r="C48" s="279">
        <v>0</v>
      </c>
      <c r="D48" s="252">
        <v>0</v>
      </c>
      <c r="E48" s="252">
        <v>0</v>
      </c>
    </row>
    <row r="49" spans="1:5" ht="20.399999999999999">
      <c r="A49" s="259"/>
      <c r="B49" s="255" t="s">
        <v>243</v>
      </c>
      <c r="C49" s="260">
        <f>C43+C44-C12+C48</f>
        <v>0</v>
      </c>
      <c r="D49" s="260">
        <f>D43+D44-D12+D48</f>
        <v>988647</v>
      </c>
      <c r="E49" s="260">
        <f>E43+E44-E12+E48</f>
        <v>2173854</v>
      </c>
    </row>
    <row r="50" spans="1:5" ht="20.399999999999999">
      <c r="A50" s="259"/>
      <c r="B50" s="255" t="s">
        <v>244</v>
      </c>
      <c r="C50" s="260">
        <f>C49-C44</f>
        <v>0</v>
      </c>
      <c r="D50" s="260">
        <f>D49-D44</f>
        <v>987815</v>
      </c>
      <c r="E50" s="260">
        <f>E49-E44</f>
        <v>2173022</v>
      </c>
    </row>
    <row r="51" spans="1:5" ht="15" thickBot="1">
      <c r="A51" s="242"/>
      <c r="B51" s="242"/>
      <c r="C51" s="261"/>
      <c r="D51" s="261"/>
      <c r="E51" s="261"/>
    </row>
    <row r="52" spans="1:5" ht="21" thickBot="1">
      <c r="A52" s="262" t="s">
        <v>225</v>
      </c>
      <c r="B52" s="263"/>
      <c r="C52" s="264" t="s">
        <v>232</v>
      </c>
      <c r="D52" s="264" t="s">
        <v>210</v>
      </c>
      <c r="E52" s="265" t="s">
        <v>211</v>
      </c>
    </row>
    <row r="53" spans="1:5">
      <c r="A53" s="278" t="s">
        <v>245</v>
      </c>
      <c r="B53" s="278"/>
      <c r="C53" s="267">
        <f>+C9</f>
        <v>0</v>
      </c>
      <c r="D53" s="267">
        <f>+D9</f>
        <v>220000</v>
      </c>
      <c r="E53" s="267">
        <f>+E9</f>
        <v>220000</v>
      </c>
    </row>
    <row r="54" spans="1:5">
      <c r="A54" s="253" t="s">
        <v>246</v>
      </c>
      <c r="B54" s="253"/>
      <c r="C54" s="252">
        <f>C55-C56</f>
        <v>0</v>
      </c>
      <c r="D54" s="252">
        <f>D55-D56</f>
        <v>0</v>
      </c>
      <c r="E54" s="252">
        <f>E55-E56</f>
        <v>0</v>
      </c>
    </row>
    <row r="55" spans="1:5">
      <c r="A55" s="268"/>
      <c r="B55" s="269" t="s">
        <v>235</v>
      </c>
      <c r="C55" s="280">
        <f>C31</f>
        <v>0</v>
      </c>
      <c r="D55" s="280">
        <f>D31</f>
        <v>0</v>
      </c>
      <c r="E55" s="280">
        <f>E31</f>
        <v>0</v>
      </c>
    </row>
    <row r="56" spans="1:5">
      <c r="A56" s="268"/>
      <c r="B56" s="269" t="s">
        <v>247</v>
      </c>
      <c r="C56" s="252">
        <f>C34</f>
        <v>0</v>
      </c>
      <c r="D56" s="252">
        <f>D34</f>
        <v>0</v>
      </c>
      <c r="E56" s="252">
        <f>E34</f>
        <v>0</v>
      </c>
    </row>
    <row r="57" spans="1:5">
      <c r="A57" s="254"/>
      <c r="B57" s="255" t="s">
        <v>248</v>
      </c>
      <c r="C57" s="252">
        <f>C13</f>
        <v>0</v>
      </c>
      <c r="D57" s="252">
        <f>D13</f>
        <v>220000</v>
      </c>
      <c r="E57" s="252">
        <f>E13</f>
        <v>110000</v>
      </c>
    </row>
    <row r="58" spans="1:5" ht="20.399999999999999">
      <c r="A58" s="254"/>
      <c r="B58" s="255" t="s">
        <v>249</v>
      </c>
      <c r="C58" s="251">
        <v>0</v>
      </c>
      <c r="D58" s="252">
        <v>0</v>
      </c>
      <c r="E58" s="252">
        <v>0</v>
      </c>
    </row>
    <row r="59" spans="1:5" ht="20.399999999999999">
      <c r="A59" s="259"/>
      <c r="B59" s="255" t="s">
        <v>250</v>
      </c>
      <c r="C59" s="252">
        <f>C53+C54-C57+C58</f>
        <v>0</v>
      </c>
      <c r="D59" s="260">
        <f>D53+D54-D57+D58</f>
        <v>0</v>
      </c>
      <c r="E59" s="260">
        <f>E53+E54-E57+E58</f>
        <v>110000</v>
      </c>
    </row>
    <row r="60" spans="1:5" ht="20.399999999999999">
      <c r="A60" s="259"/>
      <c r="B60" s="255" t="s">
        <v>251</v>
      </c>
      <c r="C60" s="252">
        <f>C59-C54</f>
        <v>0</v>
      </c>
      <c r="D60" s="260">
        <f>D59-D54</f>
        <v>0</v>
      </c>
      <c r="E60" s="260">
        <f>E59-E54</f>
        <v>110000</v>
      </c>
    </row>
    <row r="61" spans="1:5">
      <c r="A61" s="242"/>
      <c r="B61" s="281"/>
      <c r="C61" s="281"/>
      <c r="D61" s="281"/>
      <c r="E61" s="281"/>
    </row>
  </sheetData>
  <mergeCells count="28">
    <mergeCell ref="A52:B52"/>
    <mergeCell ref="A53:B53"/>
    <mergeCell ref="A54:B54"/>
    <mergeCell ref="B61:E61"/>
    <mergeCell ref="A38:E38"/>
    <mergeCell ref="A39:E39"/>
    <mergeCell ref="A40:E40"/>
    <mergeCell ref="A42:B42"/>
    <mergeCell ref="A43:B43"/>
    <mergeCell ref="A44:B44"/>
    <mergeCell ref="A22:B22"/>
    <mergeCell ref="A23:B23"/>
    <mergeCell ref="A28:B28"/>
    <mergeCell ref="A29:B29"/>
    <mergeCell ref="A32:B32"/>
    <mergeCell ref="A37:E37"/>
    <mergeCell ref="A9:B9"/>
    <mergeCell ref="A10:B10"/>
    <mergeCell ref="A12:B12"/>
    <mergeCell ref="A13:B13"/>
    <mergeCell ref="A15:B15"/>
    <mergeCell ref="A16:B16"/>
    <mergeCell ref="A1:E1"/>
    <mergeCell ref="A2:E2"/>
    <mergeCell ref="A3:E3"/>
    <mergeCell ref="A4:E4"/>
    <mergeCell ref="A6:B6"/>
    <mergeCell ref="A8:B8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31B29-8710-4BBB-A0DE-FC479B56D9D8}">
  <dimension ref="A1:I44"/>
  <sheetViews>
    <sheetView workbookViewId="0">
      <selection sqref="A1:I44"/>
    </sheetView>
  </sheetViews>
  <sheetFormatPr baseColWidth="10" defaultRowHeight="14.4"/>
  <cols>
    <col min="1" max="1" width="3.6640625" customWidth="1"/>
    <col min="2" max="2" width="30.6640625" customWidth="1"/>
    <col min="3" max="3" width="27.44140625" customWidth="1"/>
    <col min="4" max="9" width="15.6640625" customWidth="1"/>
  </cols>
  <sheetData>
    <row r="1" spans="1:9">
      <c r="A1" s="241" t="s">
        <v>141</v>
      </c>
      <c r="B1" s="241"/>
      <c r="C1" s="241"/>
      <c r="D1" s="241"/>
      <c r="E1" s="241"/>
      <c r="F1" s="241"/>
      <c r="G1" s="241"/>
      <c r="H1" s="241"/>
      <c r="I1" s="241"/>
    </row>
    <row r="2" spans="1:9">
      <c r="A2" s="241" t="s">
        <v>142</v>
      </c>
      <c r="B2" s="241"/>
      <c r="C2" s="241"/>
      <c r="D2" s="241"/>
      <c r="E2" s="241"/>
      <c r="F2" s="241"/>
      <c r="G2" s="241"/>
      <c r="H2" s="241"/>
      <c r="I2" s="241"/>
    </row>
    <row r="3" spans="1:9">
      <c r="A3" s="241" t="s">
        <v>252</v>
      </c>
      <c r="B3" s="241"/>
      <c r="C3" s="241"/>
      <c r="D3" s="241"/>
      <c r="E3" s="241"/>
      <c r="F3" s="241"/>
      <c r="G3" s="241"/>
      <c r="H3" s="241"/>
      <c r="I3" s="241"/>
    </row>
    <row r="4" spans="1:9">
      <c r="A4" s="282" t="s">
        <v>173</v>
      </c>
      <c r="B4" s="282"/>
      <c r="C4" s="282"/>
      <c r="D4" s="282"/>
      <c r="E4" s="282"/>
      <c r="F4" s="282"/>
      <c r="G4" s="282"/>
      <c r="H4" s="282"/>
      <c r="I4" s="282"/>
    </row>
    <row r="5" spans="1:9">
      <c r="A5" s="283"/>
      <c r="B5" s="283"/>
      <c r="C5" s="283"/>
      <c r="D5" s="242"/>
      <c r="E5" s="284"/>
      <c r="F5" s="284"/>
      <c r="G5" s="284"/>
      <c r="H5" s="284"/>
      <c r="I5" s="284"/>
    </row>
    <row r="6" spans="1:9">
      <c r="A6" s="285" t="s">
        <v>208</v>
      </c>
      <c r="B6" s="285"/>
      <c r="C6" s="285"/>
      <c r="D6" s="285" t="s">
        <v>253</v>
      </c>
      <c r="E6" s="285"/>
      <c r="F6" s="285"/>
      <c r="G6" s="285"/>
      <c r="H6" s="285"/>
      <c r="I6" s="286" t="s">
        <v>254</v>
      </c>
    </row>
    <row r="7" spans="1:9" ht="21.6">
      <c r="A7" s="287"/>
      <c r="B7" s="287"/>
      <c r="C7" s="287"/>
      <c r="D7" s="288" t="s">
        <v>255</v>
      </c>
      <c r="E7" s="289" t="s">
        <v>256</v>
      </c>
      <c r="F7" s="288" t="s">
        <v>257</v>
      </c>
      <c r="G7" s="288" t="s">
        <v>210</v>
      </c>
      <c r="H7" s="288" t="s">
        <v>258</v>
      </c>
      <c r="I7" s="290"/>
    </row>
    <row r="8" spans="1:9">
      <c r="A8" s="287"/>
      <c r="B8" s="287"/>
      <c r="C8" s="287"/>
      <c r="D8" s="288" t="s">
        <v>259</v>
      </c>
      <c r="E8" s="288" t="s">
        <v>260</v>
      </c>
      <c r="F8" s="288" t="s">
        <v>261</v>
      </c>
      <c r="G8" s="288" t="s">
        <v>262</v>
      </c>
      <c r="H8" s="288" t="s">
        <v>263</v>
      </c>
      <c r="I8" s="288" t="s">
        <v>264</v>
      </c>
    </row>
    <row r="9" spans="1:9">
      <c r="A9" s="291" t="s">
        <v>265</v>
      </c>
      <c r="B9" s="292"/>
      <c r="C9" s="293"/>
      <c r="D9" s="294"/>
      <c r="E9" s="295"/>
      <c r="F9" s="295"/>
      <c r="G9" s="295"/>
      <c r="H9" s="295"/>
      <c r="I9" s="295"/>
    </row>
    <row r="10" spans="1:9">
      <c r="A10" s="296" t="s">
        <v>266</v>
      </c>
      <c r="B10" s="297"/>
      <c r="C10" s="298"/>
      <c r="D10" s="299">
        <v>0</v>
      </c>
      <c r="E10" s="299">
        <v>0</v>
      </c>
      <c r="F10" s="299">
        <v>0</v>
      </c>
      <c r="G10" s="299">
        <v>0</v>
      </c>
      <c r="H10" s="299">
        <v>0</v>
      </c>
      <c r="I10" s="299">
        <v>0</v>
      </c>
    </row>
    <row r="11" spans="1:9">
      <c r="A11" s="296" t="s">
        <v>267</v>
      </c>
      <c r="B11" s="297"/>
      <c r="C11" s="298"/>
      <c r="D11" s="299">
        <v>0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</row>
    <row r="12" spans="1:9">
      <c r="A12" s="296" t="s">
        <v>268</v>
      </c>
      <c r="B12" s="297"/>
      <c r="C12" s="298"/>
      <c r="D12" s="299">
        <v>0</v>
      </c>
      <c r="E12" s="299">
        <v>0</v>
      </c>
      <c r="F12" s="299">
        <v>0</v>
      </c>
      <c r="G12" s="299">
        <v>0</v>
      </c>
      <c r="H12" s="299">
        <v>0</v>
      </c>
      <c r="I12" s="299">
        <v>0</v>
      </c>
    </row>
    <row r="13" spans="1:9">
      <c r="A13" s="296" t="s">
        <v>269</v>
      </c>
      <c r="B13" s="297"/>
      <c r="C13" s="298"/>
      <c r="D13" s="299">
        <v>0</v>
      </c>
      <c r="E13" s="299">
        <v>0</v>
      </c>
      <c r="F13" s="299">
        <v>0</v>
      </c>
      <c r="G13" s="299">
        <v>0</v>
      </c>
      <c r="H13" s="299">
        <v>0</v>
      </c>
      <c r="I13" s="299">
        <v>0</v>
      </c>
    </row>
    <row r="14" spans="1:9">
      <c r="A14" s="296" t="s">
        <v>270</v>
      </c>
      <c r="B14" s="297"/>
      <c r="C14" s="298"/>
      <c r="D14" s="299">
        <v>0</v>
      </c>
      <c r="E14" s="299">
        <v>0</v>
      </c>
      <c r="F14" s="299">
        <v>0</v>
      </c>
      <c r="G14" s="299">
        <v>0</v>
      </c>
      <c r="H14" s="299">
        <v>0</v>
      </c>
      <c r="I14" s="299">
        <v>0</v>
      </c>
    </row>
    <row r="15" spans="1:9">
      <c r="A15" s="296" t="s">
        <v>271</v>
      </c>
      <c r="B15" s="297"/>
      <c r="C15" s="298"/>
      <c r="D15" s="299">
        <v>0</v>
      </c>
      <c r="E15" s="299">
        <v>0</v>
      </c>
      <c r="F15" s="299">
        <v>0</v>
      </c>
      <c r="G15" s="299">
        <v>0</v>
      </c>
      <c r="H15" s="299">
        <v>0</v>
      </c>
      <c r="I15" s="299">
        <v>0</v>
      </c>
    </row>
    <row r="16" spans="1:9">
      <c r="A16" s="300" t="s">
        <v>272</v>
      </c>
      <c r="B16" s="301"/>
      <c r="C16" s="302"/>
      <c r="D16" s="299">
        <v>31182849</v>
      </c>
      <c r="E16" s="303">
        <v>-21233881</v>
      </c>
      <c r="F16" s="299">
        <v>9948967</v>
      </c>
      <c r="G16" s="299">
        <v>9948135</v>
      </c>
      <c r="H16" s="299">
        <v>9798135</v>
      </c>
      <c r="I16" s="303">
        <f>H16-D16</f>
        <v>-21384714</v>
      </c>
    </row>
    <row r="17" spans="1:9">
      <c r="A17" s="296" t="s">
        <v>273</v>
      </c>
      <c r="B17" s="297"/>
      <c r="C17" s="298"/>
      <c r="D17" s="299">
        <f>D18+D19+D20+D21+D22+D23+D24+D25+D26+D27+D28</f>
        <v>0</v>
      </c>
      <c r="E17" s="299">
        <f t="shared" ref="E17:I17" si="0">E18+E19+E20+E21+E22+E23+E24+E25+E26+E27+E28</f>
        <v>0</v>
      </c>
      <c r="F17" s="299">
        <f t="shared" si="0"/>
        <v>0</v>
      </c>
      <c r="G17" s="299">
        <f t="shared" si="0"/>
        <v>0</v>
      </c>
      <c r="H17" s="299">
        <f t="shared" si="0"/>
        <v>0</v>
      </c>
      <c r="I17" s="299">
        <f t="shared" si="0"/>
        <v>0</v>
      </c>
    </row>
    <row r="18" spans="1:9">
      <c r="A18" s="304"/>
      <c r="B18" s="305" t="s">
        <v>274</v>
      </c>
      <c r="C18" s="306"/>
      <c r="D18" s="307">
        <v>0</v>
      </c>
      <c r="E18" s="307">
        <v>0</v>
      </c>
      <c r="F18" s="307">
        <v>0</v>
      </c>
      <c r="G18" s="307">
        <v>0</v>
      </c>
      <c r="H18" s="307">
        <v>0</v>
      </c>
      <c r="I18" s="307">
        <v>0</v>
      </c>
    </row>
    <row r="19" spans="1:9">
      <c r="A19" s="304"/>
      <c r="B19" s="305" t="s">
        <v>275</v>
      </c>
      <c r="C19" s="306"/>
      <c r="D19" s="307">
        <v>0</v>
      </c>
      <c r="E19" s="307">
        <v>0</v>
      </c>
      <c r="F19" s="307">
        <v>0</v>
      </c>
      <c r="G19" s="307">
        <v>0</v>
      </c>
      <c r="H19" s="307">
        <v>0</v>
      </c>
      <c r="I19" s="307">
        <v>0</v>
      </c>
    </row>
    <row r="20" spans="1:9">
      <c r="A20" s="304"/>
      <c r="B20" s="305" t="s">
        <v>276</v>
      </c>
      <c r="C20" s="306"/>
      <c r="D20" s="307">
        <v>0</v>
      </c>
      <c r="E20" s="307">
        <v>0</v>
      </c>
      <c r="F20" s="307">
        <v>0</v>
      </c>
      <c r="G20" s="307">
        <v>0</v>
      </c>
      <c r="H20" s="307">
        <v>0</v>
      </c>
      <c r="I20" s="307">
        <v>0</v>
      </c>
    </row>
    <row r="21" spans="1:9">
      <c r="A21" s="304"/>
      <c r="B21" s="305" t="s">
        <v>277</v>
      </c>
      <c r="C21" s="306"/>
      <c r="D21" s="307">
        <v>0</v>
      </c>
      <c r="E21" s="307">
        <v>0</v>
      </c>
      <c r="F21" s="307">
        <v>0</v>
      </c>
      <c r="G21" s="307">
        <v>0</v>
      </c>
      <c r="H21" s="307">
        <v>0</v>
      </c>
      <c r="I21" s="307">
        <v>0</v>
      </c>
    </row>
    <row r="22" spans="1:9">
      <c r="A22" s="304"/>
      <c r="B22" s="305" t="s">
        <v>278</v>
      </c>
      <c r="C22" s="306"/>
      <c r="D22" s="307">
        <v>0</v>
      </c>
      <c r="E22" s="307">
        <v>0</v>
      </c>
      <c r="F22" s="307">
        <v>0</v>
      </c>
      <c r="G22" s="307">
        <v>0</v>
      </c>
      <c r="H22" s="307">
        <v>0</v>
      </c>
      <c r="I22" s="307">
        <v>0</v>
      </c>
    </row>
    <row r="23" spans="1:9">
      <c r="A23" s="304"/>
      <c r="B23" s="305" t="s">
        <v>279</v>
      </c>
      <c r="C23" s="306"/>
      <c r="D23" s="307">
        <v>0</v>
      </c>
      <c r="E23" s="307">
        <v>0</v>
      </c>
      <c r="F23" s="307">
        <v>0</v>
      </c>
      <c r="G23" s="307">
        <v>0</v>
      </c>
      <c r="H23" s="307">
        <v>0</v>
      </c>
      <c r="I23" s="307">
        <v>0</v>
      </c>
    </row>
    <row r="24" spans="1:9">
      <c r="A24" s="304"/>
      <c r="B24" s="305" t="s">
        <v>280</v>
      </c>
      <c r="C24" s="306"/>
      <c r="D24" s="307">
        <v>0</v>
      </c>
      <c r="E24" s="307">
        <v>0</v>
      </c>
      <c r="F24" s="307">
        <v>0</v>
      </c>
      <c r="G24" s="307">
        <v>0</v>
      </c>
      <c r="H24" s="307">
        <v>0</v>
      </c>
      <c r="I24" s="307">
        <v>0</v>
      </c>
    </row>
    <row r="25" spans="1:9">
      <c r="A25" s="304"/>
      <c r="B25" s="305" t="s">
        <v>281</v>
      </c>
      <c r="C25" s="306"/>
      <c r="D25" s="307">
        <v>0</v>
      </c>
      <c r="E25" s="307">
        <v>0</v>
      </c>
      <c r="F25" s="307">
        <v>0</v>
      </c>
      <c r="G25" s="307">
        <v>0</v>
      </c>
      <c r="H25" s="307">
        <v>0</v>
      </c>
      <c r="I25" s="307">
        <v>0</v>
      </c>
    </row>
    <row r="26" spans="1:9">
      <c r="A26" s="304"/>
      <c r="B26" s="305" t="s">
        <v>282</v>
      </c>
      <c r="C26" s="306"/>
      <c r="D26" s="307">
        <v>0</v>
      </c>
      <c r="E26" s="307">
        <v>0</v>
      </c>
      <c r="F26" s="307">
        <v>0</v>
      </c>
      <c r="G26" s="307">
        <v>0</v>
      </c>
      <c r="H26" s="307">
        <v>0</v>
      </c>
      <c r="I26" s="307">
        <v>0</v>
      </c>
    </row>
    <row r="27" spans="1:9">
      <c r="A27" s="304"/>
      <c r="B27" s="305" t="s">
        <v>283</v>
      </c>
      <c r="C27" s="306"/>
      <c r="D27" s="307">
        <v>0</v>
      </c>
      <c r="E27" s="307">
        <v>0</v>
      </c>
      <c r="F27" s="307">
        <v>0</v>
      </c>
      <c r="G27" s="307">
        <v>0</v>
      </c>
      <c r="H27" s="307">
        <v>0</v>
      </c>
      <c r="I27" s="307">
        <v>0</v>
      </c>
    </row>
    <row r="28" spans="1:9">
      <c r="A28" s="304"/>
      <c r="B28" s="305" t="s">
        <v>284</v>
      </c>
      <c r="C28" s="306"/>
      <c r="D28" s="307">
        <v>0</v>
      </c>
      <c r="E28" s="307">
        <v>0</v>
      </c>
      <c r="F28" s="307">
        <v>0</v>
      </c>
      <c r="G28" s="307">
        <v>0</v>
      </c>
      <c r="H28" s="307">
        <v>0</v>
      </c>
      <c r="I28" s="307">
        <v>0</v>
      </c>
    </row>
    <row r="29" spans="1:9">
      <c r="A29" s="296" t="s">
        <v>285</v>
      </c>
      <c r="B29" s="297"/>
      <c r="C29" s="298"/>
      <c r="D29" s="299">
        <f>D30+D31+D32+D33+D34</f>
        <v>0</v>
      </c>
      <c r="E29" s="299">
        <f t="shared" ref="E29:I29" si="1">E30+E31+E32+E33+E34</f>
        <v>0</v>
      </c>
      <c r="F29" s="299">
        <f t="shared" si="1"/>
        <v>0</v>
      </c>
      <c r="G29" s="299">
        <f t="shared" si="1"/>
        <v>0</v>
      </c>
      <c r="H29" s="299">
        <f t="shared" si="1"/>
        <v>0</v>
      </c>
      <c r="I29" s="299">
        <f t="shared" si="1"/>
        <v>0</v>
      </c>
    </row>
    <row r="30" spans="1:9">
      <c r="A30" s="308" t="s">
        <v>286</v>
      </c>
      <c r="B30" s="305"/>
      <c r="C30" s="306"/>
      <c r="D30" s="307">
        <v>0</v>
      </c>
      <c r="E30" s="307">
        <v>0</v>
      </c>
      <c r="F30" s="307">
        <v>0</v>
      </c>
      <c r="G30" s="307">
        <v>0</v>
      </c>
      <c r="H30" s="307">
        <v>0</v>
      </c>
      <c r="I30" s="307">
        <v>0</v>
      </c>
    </row>
    <row r="31" spans="1:9">
      <c r="A31" s="308" t="s">
        <v>287</v>
      </c>
      <c r="B31" s="305"/>
      <c r="C31" s="306"/>
      <c r="D31" s="307">
        <v>0</v>
      </c>
      <c r="E31" s="307">
        <v>0</v>
      </c>
      <c r="F31" s="307">
        <v>0</v>
      </c>
      <c r="G31" s="307">
        <v>0</v>
      </c>
      <c r="H31" s="307">
        <v>0</v>
      </c>
      <c r="I31" s="307">
        <v>0</v>
      </c>
    </row>
    <row r="32" spans="1:9">
      <c r="A32" s="308" t="s">
        <v>288</v>
      </c>
      <c r="B32" s="305"/>
      <c r="C32" s="306"/>
      <c r="D32" s="307">
        <v>0</v>
      </c>
      <c r="E32" s="307">
        <v>0</v>
      </c>
      <c r="F32" s="307">
        <v>0</v>
      </c>
      <c r="G32" s="307">
        <v>0</v>
      </c>
      <c r="H32" s="307">
        <v>0</v>
      </c>
      <c r="I32" s="307">
        <v>0</v>
      </c>
    </row>
    <row r="33" spans="1:9">
      <c r="A33" s="308" t="s">
        <v>289</v>
      </c>
      <c r="B33" s="305"/>
      <c r="C33" s="306"/>
      <c r="D33" s="307">
        <v>0</v>
      </c>
      <c r="E33" s="307">
        <v>0</v>
      </c>
      <c r="F33" s="307">
        <v>0</v>
      </c>
      <c r="G33" s="307">
        <v>0</v>
      </c>
      <c r="H33" s="307">
        <v>0</v>
      </c>
      <c r="I33" s="307">
        <v>0</v>
      </c>
    </row>
    <row r="34" spans="1:9">
      <c r="A34" s="308" t="s">
        <v>290</v>
      </c>
      <c r="B34" s="305"/>
      <c r="C34" s="306"/>
      <c r="D34" s="307">
        <v>0</v>
      </c>
      <c r="E34" s="307">
        <v>0</v>
      </c>
      <c r="F34" s="307">
        <v>0</v>
      </c>
      <c r="G34" s="307">
        <v>0</v>
      </c>
      <c r="H34" s="307">
        <v>0</v>
      </c>
      <c r="I34" s="307">
        <v>0</v>
      </c>
    </row>
    <row r="35" spans="1:9">
      <c r="A35" s="296" t="s">
        <v>291</v>
      </c>
      <c r="B35" s="297"/>
      <c r="C35" s="298"/>
      <c r="D35" s="299">
        <v>114757582</v>
      </c>
      <c r="E35" s="299">
        <v>7412776</v>
      </c>
      <c r="F35" s="299">
        <v>122170358</v>
      </c>
      <c r="G35" s="299">
        <v>122170358</v>
      </c>
      <c r="H35" s="299">
        <v>115061834</v>
      </c>
      <c r="I35" s="299">
        <f>H35-D35</f>
        <v>304252</v>
      </c>
    </row>
    <row r="36" spans="1:9">
      <c r="A36" s="296" t="s">
        <v>292</v>
      </c>
      <c r="B36" s="297"/>
      <c r="C36" s="298"/>
      <c r="D36" s="299">
        <f>D37</f>
        <v>0</v>
      </c>
      <c r="E36" s="299">
        <f t="shared" ref="E36:I36" si="2">E37</f>
        <v>0</v>
      </c>
      <c r="F36" s="299">
        <f t="shared" si="2"/>
        <v>0</v>
      </c>
      <c r="G36" s="299">
        <f t="shared" si="2"/>
        <v>0</v>
      </c>
      <c r="H36" s="299">
        <f t="shared" si="2"/>
        <v>0</v>
      </c>
      <c r="I36" s="299">
        <f t="shared" si="2"/>
        <v>0</v>
      </c>
    </row>
    <row r="37" spans="1:9">
      <c r="A37" s="309"/>
      <c r="B37" s="305" t="s">
        <v>293</v>
      </c>
      <c r="C37" s="306"/>
      <c r="D37" s="307">
        <v>0</v>
      </c>
      <c r="E37" s="307">
        <v>0</v>
      </c>
      <c r="F37" s="307">
        <v>0</v>
      </c>
      <c r="G37" s="307">
        <v>0</v>
      </c>
      <c r="H37" s="307">
        <v>0</v>
      </c>
      <c r="I37" s="307">
        <v>0</v>
      </c>
    </row>
    <row r="38" spans="1:9">
      <c r="A38" s="296" t="s">
        <v>294</v>
      </c>
      <c r="B38" s="297"/>
      <c r="C38" s="298"/>
      <c r="D38" s="299">
        <f>D39+D40</f>
        <v>0</v>
      </c>
      <c r="E38" s="299">
        <f t="shared" ref="E38:I38" si="3">E39+E40</f>
        <v>0</v>
      </c>
      <c r="F38" s="299">
        <f t="shared" si="3"/>
        <v>0</v>
      </c>
      <c r="G38" s="299">
        <f t="shared" si="3"/>
        <v>0</v>
      </c>
      <c r="H38" s="299">
        <f t="shared" si="3"/>
        <v>0</v>
      </c>
      <c r="I38" s="299">
        <f t="shared" si="3"/>
        <v>0</v>
      </c>
    </row>
    <row r="39" spans="1:9">
      <c r="A39" s="308" t="s">
        <v>295</v>
      </c>
      <c r="B39" s="305"/>
      <c r="C39" s="306"/>
      <c r="D39" s="307">
        <v>0</v>
      </c>
      <c r="E39" s="307">
        <v>0</v>
      </c>
      <c r="F39" s="307">
        <v>0</v>
      </c>
      <c r="G39" s="307">
        <v>0</v>
      </c>
      <c r="H39" s="307">
        <v>0</v>
      </c>
      <c r="I39" s="307">
        <v>0</v>
      </c>
    </row>
    <row r="40" spans="1:9">
      <c r="A40" s="308" t="s">
        <v>296</v>
      </c>
      <c r="B40" s="305"/>
      <c r="C40" s="306"/>
      <c r="D40" s="307">
        <v>0</v>
      </c>
      <c r="E40" s="307">
        <v>0</v>
      </c>
      <c r="F40" s="307">
        <v>0</v>
      </c>
      <c r="G40" s="307">
        <v>0</v>
      </c>
      <c r="H40" s="307">
        <v>0</v>
      </c>
      <c r="I40" s="307">
        <v>0</v>
      </c>
    </row>
    <row r="41" spans="1:9">
      <c r="A41" s="309"/>
      <c r="B41" s="310"/>
      <c r="C41" s="311"/>
      <c r="D41" s="299"/>
      <c r="E41" s="299"/>
      <c r="F41" s="299"/>
      <c r="G41" s="299"/>
      <c r="H41" s="299"/>
      <c r="I41" s="299"/>
    </row>
    <row r="42" spans="1:9">
      <c r="A42" s="312" t="s">
        <v>297</v>
      </c>
      <c r="B42" s="313"/>
      <c r="C42" s="314"/>
      <c r="D42" s="315">
        <f>D10+D11+D12+D13+D14+D15+D16+D17+D29+D35+D36+D38</f>
        <v>145940431</v>
      </c>
      <c r="E42" s="316">
        <f t="shared" ref="E42:I42" si="4">E10+E11+E12+E13+E14+E15+E16+E17+E29+E35+E36+E38</f>
        <v>-13821105</v>
      </c>
      <c r="F42" s="315">
        <f t="shared" si="4"/>
        <v>132119325</v>
      </c>
      <c r="G42" s="315">
        <f t="shared" si="4"/>
        <v>132118493</v>
      </c>
      <c r="H42" s="317">
        <f t="shared" si="4"/>
        <v>124859969</v>
      </c>
      <c r="I42" s="318">
        <f t="shared" si="4"/>
        <v>-21080462</v>
      </c>
    </row>
    <row r="43" spans="1:9">
      <c r="A43" s="291" t="s">
        <v>298</v>
      </c>
      <c r="B43" s="292"/>
      <c r="C43" s="292"/>
      <c r="D43" s="319"/>
      <c r="E43" s="320"/>
      <c r="F43" s="320"/>
      <c r="G43" s="320"/>
      <c r="H43" s="321"/>
      <c r="I43" s="321"/>
    </row>
    <row r="44" spans="1:9">
      <c r="A44" s="322"/>
      <c r="B44" s="323"/>
      <c r="C44" s="322"/>
      <c r="D44" s="324"/>
      <c r="E44" s="324"/>
      <c r="F44" s="324"/>
      <c r="G44" s="324"/>
      <c r="H44" s="324"/>
      <c r="I44" s="324"/>
    </row>
  </sheetData>
  <mergeCells count="41">
    <mergeCell ref="A39:C39"/>
    <mergeCell ref="A40:C40"/>
    <mergeCell ref="A42:C42"/>
    <mergeCell ref="A43:C43"/>
    <mergeCell ref="A33:C33"/>
    <mergeCell ref="A34:C34"/>
    <mergeCell ref="A35:C35"/>
    <mergeCell ref="A36:C36"/>
    <mergeCell ref="B37:C37"/>
    <mergeCell ref="A38:C38"/>
    <mergeCell ref="B27:C27"/>
    <mergeCell ref="B28:C28"/>
    <mergeCell ref="A29:C29"/>
    <mergeCell ref="A30:C30"/>
    <mergeCell ref="A31:C31"/>
    <mergeCell ref="A32:C32"/>
    <mergeCell ref="B21:C21"/>
    <mergeCell ref="B22:C22"/>
    <mergeCell ref="B23:C23"/>
    <mergeCell ref="B24:C24"/>
    <mergeCell ref="B25:C25"/>
    <mergeCell ref="B26:C26"/>
    <mergeCell ref="A15:C15"/>
    <mergeCell ref="A16:C16"/>
    <mergeCell ref="A17:C17"/>
    <mergeCell ref="B18:C18"/>
    <mergeCell ref="B19:C19"/>
    <mergeCell ref="B20:C20"/>
    <mergeCell ref="A9:C9"/>
    <mergeCell ref="A10:C10"/>
    <mergeCell ref="A11:C11"/>
    <mergeCell ref="A12:C12"/>
    <mergeCell ref="A13:C13"/>
    <mergeCell ref="A14:C14"/>
    <mergeCell ref="A1:I1"/>
    <mergeCell ref="A2:I2"/>
    <mergeCell ref="A3:I3"/>
    <mergeCell ref="A4:I4"/>
    <mergeCell ref="A6:C8"/>
    <mergeCell ref="D6:H6"/>
    <mergeCell ref="I6:I7"/>
  </mergeCells>
  <printOptions horizontalCentered="1"/>
  <pageMargins left="0.31496062992125984" right="0.31496062992125984" top="0.74803149606299213" bottom="0.74803149606299213" header="0.31496062992125984" footer="0.31496062992125984"/>
  <pageSetup scale="70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81A00-5097-46CD-AA0C-870737CFD151}">
  <dimension ref="A1:J42"/>
  <sheetViews>
    <sheetView workbookViewId="0">
      <selection sqref="A1:J42"/>
    </sheetView>
  </sheetViews>
  <sheetFormatPr baseColWidth="10" defaultRowHeight="14.4"/>
  <cols>
    <col min="1" max="1" width="3.6640625" customWidth="1"/>
    <col min="2" max="2" width="30.6640625" customWidth="1"/>
    <col min="3" max="3" width="39" customWidth="1"/>
    <col min="4" max="9" width="15.6640625" customWidth="1"/>
    <col min="10" max="10" width="1.6640625" customWidth="1"/>
  </cols>
  <sheetData>
    <row r="1" spans="1:10">
      <c r="A1" s="325" t="s">
        <v>141</v>
      </c>
      <c r="B1" s="325"/>
      <c r="C1" s="325"/>
      <c r="D1" s="325"/>
      <c r="E1" s="325"/>
      <c r="F1" s="325"/>
      <c r="G1" s="325"/>
      <c r="H1" s="325"/>
      <c r="I1" s="325"/>
      <c r="J1" s="324"/>
    </row>
    <row r="2" spans="1:10">
      <c r="A2" s="325" t="s">
        <v>299</v>
      </c>
      <c r="B2" s="325"/>
      <c r="C2" s="325"/>
      <c r="D2" s="325"/>
      <c r="E2" s="325"/>
      <c r="F2" s="325"/>
      <c r="G2" s="325"/>
      <c r="H2" s="325"/>
      <c r="I2" s="325"/>
      <c r="J2" s="324"/>
    </row>
    <row r="3" spans="1:10">
      <c r="A3" s="325" t="s">
        <v>252</v>
      </c>
      <c r="B3" s="325"/>
      <c r="C3" s="325"/>
      <c r="D3" s="325"/>
      <c r="E3" s="325"/>
      <c r="F3" s="325"/>
      <c r="G3" s="325"/>
      <c r="H3" s="325"/>
      <c r="I3" s="325"/>
      <c r="J3" s="324"/>
    </row>
    <row r="4" spans="1:10">
      <c r="A4" s="325" t="s">
        <v>145</v>
      </c>
      <c r="B4" s="325"/>
      <c r="C4" s="325"/>
      <c r="D4" s="325"/>
      <c r="E4" s="325"/>
      <c r="F4" s="325"/>
      <c r="G4" s="325"/>
      <c r="H4" s="325"/>
      <c r="I4" s="325"/>
      <c r="J4" s="324"/>
    </row>
    <row r="5" spans="1:10">
      <c r="A5" s="326"/>
      <c r="B5" s="326"/>
      <c r="C5" s="326"/>
      <c r="D5" s="327"/>
      <c r="E5" s="328"/>
      <c r="F5" s="328"/>
      <c r="G5" s="328"/>
      <c r="H5" s="328"/>
      <c r="I5" s="328"/>
      <c r="J5" s="327"/>
    </row>
    <row r="6" spans="1:10">
      <c r="A6" s="329" t="s">
        <v>208</v>
      </c>
      <c r="B6" s="329"/>
      <c r="C6" s="329"/>
      <c r="D6" s="329" t="s">
        <v>253</v>
      </c>
      <c r="E6" s="329"/>
      <c r="F6" s="329"/>
      <c r="G6" s="329"/>
      <c r="H6" s="329"/>
      <c r="I6" s="330" t="s">
        <v>254</v>
      </c>
      <c r="J6" s="324"/>
    </row>
    <row r="7" spans="1:10" ht="21.6">
      <c r="A7" s="331"/>
      <c r="B7" s="331"/>
      <c r="C7" s="331"/>
      <c r="D7" s="332" t="s">
        <v>255</v>
      </c>
      <c r="E7" s="333" t="s">
        <v>256</v>
      </c>
      <c r="F7" s="332" t="s">
        <v>257</v>
      </c>
      <c r="G7" s="332" t="s">
        <v>210</v>
      </c>
      <c r="H7" s="332" t="s">
        <v>258</v>
      </c>
      <c r="I7" s="334"/>
      <c r="J7" s="324"/>
    </row>
    <row r="8" spans="1:10">
      <c r="A8" s="331"/>
      <c r="B8" s="331"/>
      <c r="C8" s="331"/>
      <c r="D8" s="332" t="s">
        <v>259</v>
      </c>
      <c r="E8" s="332" t="s">
        <v>260</v>
      </c>
      <c r="F8" s="332" t="s">
        <v>261</v>
      </c>
      <c r="G8" s="332" t="s">
        <v>262</v>
      </c>
      <c r="H8" s="332" t="s">
        <v>263</v>
      </c>
      <c r="I8" s="332" t="s">
        <v>264</v>
      </c>
      <c r="J8" s="324"/>
    </row>
    <row r="9" spans="1:10">
      <c r="A9" s="335" t="s">
        <v>300</v>
      </c>
      <c r="B9" s="336"/>
      <c r="C9" s="337"/>
      <c r="D9" s="338"/>
      <c r="E9" s="338"/>
      <c r="F9" s="338"/>
      <c r="G9" s="338"/>
      <c r="H9" s="338"/>
      <c r="I9" s="338"/>
      <c r="J9" s="324"/>
    </row>
    <row r="10" spans="1:10">
      <c r="A10" s="335" t="s">
        <v>301</v>
      </c>
      <c r="B10" s="336"/>
      <c r="C10" s="337"/>
      <c r="D10" s="338">
        <f>D11+D12+D13+D14+D15+D16+D17+D18</f>
        <v>0</v>
      </c>
      <c r="E10" s="338">
        <f t="shared" ref="E10:I10" si="0">E11+E12+E13+E14+E15+E16+E17+E18</f>
        <v>0</v>
      </c>
      <c r="F10" s="338">
        <f t="shared" si="0"/>
        <v>0</v>
      </c>
      <c r="G10" s="338">
        <f t="shared" si="0"/>
        <v>0</v>
      </c>
      <c r="H10" s="338">
        <f t="shared" si="0"/>
        <v>0</v>
      </c>
      <c r="I10" s="338">
        <f t="shared" si="0"/>
        <v>0</v>
      </c>
      <c r="J10" s="324"/>
    </row>
    <row r="11" spans="1:10">
      <c r="A11" s="339" t="s">
        <v>302</v>
      </c>
      <c r="B11" s="340"/>
      <c r="C11" s="341"/>
      <c r="D11" s="342">
        <v>0</v>
      </c>
      <c r="E11" s="342">
        <v>0</v>
      </c>
      <c r="F11" s="342">
        <v>0</v>
      </c>
      <c r="G11" s="342">
        <v>0</v>
      </c>
      <c r="H11" s="342">
        <v>0</v>
      </c>
      <c r="I11" s="342">
        <v>0</v>
      </c>
      <c r="J11" s="324"/>
    </row>
    <row r="12" spans="1:10">
      <c r="A12" s="339" t="s">
        <v>303</v>
      </c>
      <c r="B12" s="340"/>
      <c r="C12" s="341"/>
      <c r="D12" s="342">
        <v>0</v>
      </c>
      <c r="E12" s="342">
        <v>0</v>
      </c>
      <c r="F12" s="342">
        <v>0</v>
      </c>
      <c r="G12" s="342">
        <v>0</v>
      </c>
      <c r="H12" s="342">
        <v>0</v>
      </c>
      <c r="I12" s="342">
        <v>0</v>
      </c>
      <c r="J12" s="324"/>
    </row>
    <row r="13" spans="1:10">
      <c r="A13" s="339" t="s">
        <v>304</v>
      </c>
      <c r="B13" s="340"/>
      <c r="C13" s="341"/>
      <c r="D13" s="342">
        <v>0</v>
      </c>
      <c r="E13" s="342">
        <v>0</v>
      </c>
      <c r="F13" s="342">
        <v>0</v>
      </c>
      <c r="G13" s="342">
        <v>0</v>
      </c>
      <c r="H13" s="342">
        <v>0</v>
      </c>
      <c r="I13" s="342">
        <v>0</v>
      </c>
      <c r="J13" s="324"/>
    </row>
    <row r="14" spans="1:10">
      <c r="A14" s="339" t="s">
        <v>305</v>
      </c>
      <c r="B14" s="340"/>
      <c r="C14" s="341"/>
      <c r="D14" s="342">
        <v>0</v>
      </c>
      <c r="E14" s="342">
        <v>0</v>
      </c>
      <c r="F14" s="342">
        <v>0</v>
      </c>
      <c r="G14" s="342">
        <v>0</v>
      </c>
      <c r="H14" s="342">
        <v>0</v>
      </c>
      <c r="I14" s="342">
        <v>0</v>
      </c>
      <c r="J14" s="324"/>
    </row>
    <row r="15" spans="1:10">
      <c r="A15" s="339" t="s">
        <v>306</v>
      </c>
      <c r="B15" s="340"/>
      <c r="C15" s="341"/>
      <c r="D15" s="342">
        <v>0</v>
      </c>
      <c r="E15" s="342">
        <v>0</v>
      </c>
      <c r="F15" s="342">
        <v>0</v>
      </c>
      <c r="G15" s="342">
        <v>0</v>
      </c>
      <c r="H15" s="342">
        <v>0</v>
      </c>
      <c r="I15" s="342">
        <v>0</v>
      </c>
      <c r="J15" s="324"/>
    </row>
    <row r="16" spans="1:10">
      <c r="A16" s="339" t="s">
        <v>307</v>
      </c>
      <c r="B16" s="340"/>
      <c r="C16" s="341"/>
      <c r="D16" s="342">
        <v>0</v>
      </c>
      <c r="E16" s="342">
        <v>0</v>
      </c>
      <c r="F16" s="342">
        <v>0</v>
      </c>
      <c r="G16" s="342">
        <v>0</v>
      </c>
      <c r="H16" s="342">
        <v>0</v>
      </c>
      <c r="I16" s="342">
        <v>0</v>
      </c>
      <c r="J16" s="324"/>
    </row>
    <row r="17" spans="1:10">
      <c r="A17" s="339" t="s">
        <v>308</v>
      </c>
      <c r="B17" s="340"/>
      <c r="C17" s="341"/>
      <c r="D17" s="342">
        <v>0</v>
      </c>
      <c r="E17" s="342">
        <v>0</v>
      </c>
      <c r="F17" s="342">
        <v>0</v>
      </c>
      <c r="G17" s="342">
        <v>0</v>
      </c>
      <c r="H17" s="342">
        <v>0</v>
      </c>
      <c r="I17" s="342">
        <v>0</v>
      </c>
      <c r="J17" s="324"/>
    </row>
    <row r="18" spans="1:10">
      <c r="A18" s="339" t="s">
        <v>309</v>
      </c>
      <c r="B18" s="340"/>
      <c r="C18" s="341"/>
      <c r="D18" s="342">
        <v>0</v>
      </c>
      <c r="E18" s="342">
        <v>0</v>
      </c>
      <c r="F18" s="342">
        <v>0</v>
      </c>
      <c r="G18" s="342">
        <v>0</v>
      </c>
      <c r="H18" s="342">
        <v>0</v>
      </c>
      <c r="I18" s="342">
        <v>0</v>
      </c>
      <c r="J18" s="324"/>
    </row>
    <row r="19" spans="1:10">
      <c r="A19" s="335" t="s">
        <v>310</v>
      </c>
      <c r="B19" s="336"/>
      <c r="C19" s="337"/>
      <c r="D19" s="338">
        <f>D20+D21+D22+D23</f>
        <v>0</v>
      </c>
      <c r="E19" s="338">
        <f t="shared" ref="E19:I19" si="1">E20+E21+E22+E23</f>
        <v>0</v>
      </c>
      <c r="F19" s="338">
        <f t="shared" si="1"/>
        <v>0</v>
      </c>
      <c r="G19" s="338">
        <f t="shared" si="1"/>
        <v>0</v>
      </c>
      <c r="H19" s="338">
        <f t="shared" si="1"/>
        <v>0</v>
      </c>
      <c r="I19" s="338">
        <f t="shared" si="1"/>
        <v>0</v>
      </c>
      <c r="J19" s="324"/>
    </row>
    <row r="20" spans="1:10">
      <c r="A20" s="343"/>
      <c r="B20" s="340" t="s">
        <v>311</v>
      </c>
      <c r="C20" s="341"/>
      <c r="D20" s="342">
        <v>0</v>
      </c>
      <c r="E20" s="342">
        <v>0</v>
      </c>
      <c r="F20" s="342">
        <v>0</v>
      </c>
      <c r="G20" s="342">
        <v>0</v>
      </c>
      <c r="H20" s="342">
        <v>0</v>
      </c>
      <c r="I20" s="342">
        <v>0</v>
      </c>
      <c r="J20" s="324"/>
    </row>
    <row r="21" spans="1:10">
      <c r="A21" s="343"/>
      <c r="B21" s="340" t="s">
        <v>312</v>
      </c>
      <c r="C21" s="341"/>
      <c r="D21" s="342">
        <v>0</v>
      </c>
      <c r="E21" s="342">
        <v>0</v>
      </c>
      <c r="F21" s="342">
        <v>0</v>
      </c>
      <c r="G21" s="342">
        <v>0</v>
      </c>
      <c r="H21" s="342">
        <v>0</v>
      </c>
      <c r="I21" s="342">
        <v>0</v>
      </c>
      <c r="J21" s="324"/>
    </row>
    <row r="22" spans="1:10">
      <c r="A22" s="343"/>
      <c r="B22" s="340" t="s">
        <v>313</v>
      </c>
      <c r="C22" s="341"/>
      <c r="D22" s="342">
        <v>0</v>
      </c>
      <c r="E22" s="342">
        <v>0</v>
      </c>
      <c r="F22" s="342">
        <v>0</v>
      </c>
      <c r="G22" s="342">
        <v>0</v>
      </c>
      <c r="H22" s="342">
        <v>0</v>
      </c>
      <c r="I22" s="342">
        <v>0</v>
      </c>
      <c r="J22" s="324"/>
    </row>
    <row r="23" spans="1:10">
      <c r="A23" s="343"/>
      <c r="B23" s="340" t="s">
        <v>314</v>
      </c>
      <c r="C23" s="341"/>
      <c r="D23" s="342">
        <v>0</v>
      </c>
      <c r="E23" s="342">
        <v>0</v>
      </c>
      <c r="F23" s="342">
        <v>0</v>
      </c>
      <c r="G23" s="342">
        <v>0</v>
      </c>
      <c r="H23" s="342">
        <v>0</v>
      </c>
      <c r="I23" s="342">
        <v>0</v>
      </c>
      <c r="J23" s="324"/>
    </row>
    <row r="24" spans="1:10">
      <c r="A24" s="335" t="s">
        <v>315</v>
      </c>
      <c r="B24" s="336"/>
      <c r="C24" s="337"/>
      <c r="D24" s="338">
        <f>D25+D26</f>
        <v>0</v>
      </c>
      <c r="E24" s="338">
        <f t="shared" ref="E24:I24" si="2">E25+E26</f>
        <v>0</v>
      </c>
      <c r="F24" s="338">
        <f t="shared" si="2"/>
        <v>0</v>
      </c>
      <c r="G24" s="338">
        <f t="shared" si="2"/>
        <v>0</v>
      </c>
      <c r="H24" s="338">
        <f t="shared" si="2"/>
        <v>0</v>
      </c>
      <c r="I24" s="338">
        <f t="shared" si="2"/>
        <v>0</v>
      </c>
      <c r="J24" s="324"/>
    </row>
    <row r="25" spans="1:10">
      <c r="A25" s="343"/>
      <c r="B25" s="340" t="s">
        <v>316</v>
      </c>
      <c r="C25" s="341"/>
      <c r="D25" s="342">
        <v>0</v>
      </c>
      <c r="E25" s="342">
        <v>0</v>
      </c>
      <c r="F25" s="342">
        <v>0</v>
      </c>
      <c r="G25" s="342">
        <v>0</v>
      </c>
      <c r="H25" s="342">
        <v>0</v>
      </c>
      <c r="I25" s="342">
        <v>0</v>
      </c>
      <c r="J25" s="324"/>
    </row>
    <row r="26" spans="1:10">
      <c r="A26" s="343"/>
      <c r="B26" s="340" t="s">
        <v>317</v>
      </c>
      <c r="C26" s="341"/>
      <c r="D26" s="342">
        <v>0</v>
      </c>
      <c r="E26" s="342">
        <v>0</v>
      </c>
      <c r="F26" s="342">
        <v>0</v>
      </c>
      <c r="G26" s="342">
        <v>0</v>
      </c>
      <c r="H26" s="342">
        <v>0</v>
      </c>
      <c r="I26" s="342">
        <v>0</v>
      </c>
      <c r="J26" s="324"/>
    </row>
    <row r="27" spans="1:10">
      <c r="A27" s="335" t="s">
        <v>318</v>
      </c>
      <c r="B27" s="336"/>
      <c r="C27" s="337"/>
      <c r="D27" s="344">
        <v>0</v>
      </c>
      <c r="E27" s="344">
        <v>0</v>
      </c>
      <c r="F27" s="344">
        <v>0</v>
      </c>
      <c r="G27" s="344">
        <v>0</v>
      </c>
      <c r="H27" s="344">
        <v>0</v>
      </c>
      <c r="I27" s="344">
        <v>0</v>
      </c>
      <c r="J27" s="324"/>
    </row>
    <row r="28" spans="1:10">
      <c r="A28" s="335" t="s">
        <v>319</v>
      </c>
      <c r="B28" s="336"/>
      <c r="C28" s="337"/>
      <c r="D28" s="344">
        <v>0</v>
      </c>
      <c r="E28" s="344">
        <v>0</v>
      </c>
      <c r="F28" s="344">
        <v>0</v>
      </c>
      <c r="G28" s="344">
        <v>0</v>
      </c>
      <c r="H28" s="344">
        <v>0</v>
      </c>
      <c r="I28" s="344">
        <v>0</v>
      </c>
      <c r="J28" s="324"/>
    </row>
    <row r="29" spans="1:10">
      <c r="A29" s="345"/>
      <c r="B29" s="346"/>
      <c r="C29" s="347"/>
      <c r="D29" s="338"/>
      <c r="E29" s="338"/>
      <c r="F29" s="338"/>
      <c r="G29" s="338"/>
      <c r="H29" s="338"/>
      <c r="I29" s="338"/>
      <c r="J29" s="324"/>
    </row>
    <row r="30" spans="1:10">
      <c r="A30" s="335" t="s">
        <v>320</v>
      </c>
      <c r="B30" s="336"/>
      <c r="C30" s="337"/>
      <c r="D30" s="344">
        <f>D10+D19+D24+D27+D28</f>
        <v>0</v>
      </c>
      <c r="E30" s="344">
        <f t="shared" ref="E30:I30" si="3">E10+E19+E24+E27+E28</f>
        <v>0</v>
      </c>
      <c r="F30" s="344">
        <f t="shared" si="3"/>
        <v>0</v>
      </c>
      <c r="G30" s="344">
        <f t="shared" si="3"/>
        <v>0</v>
      </c>
      <c r="H30" s="344">
        <f t="shared" si="3"/>
        <v>0</v>
      </c>
      <c r="I30" s="344">
        <f t="shared" si="3"/>
        <v>0</v>
      </c>
      <c r="J30" s="324"/>
    </row>
    <row r="31" spans="1:10">
      <c r="A31" s="335"/>
      <c r="B31" s="336"/>
      <c r="C31" s="337"/>
      <c r="D31" s="338"/>
      <c r="E31" s="338"/>
      <c r="F31" s="338"/>
      <c r="G31" s="338"/>
      <c r="H31" s="338"/>
      <c r="I31" s="338"/>
      <c r="J31" s="324"/>
    </row>
    <row r="32" spans="1:10">
      <c r="A32" s="335" t="s">
        <v>321</v>
      </c>
      <c r="B32" s="336"/>
      <c r="C32" s="337"/>
      <c r="D32" s="338">
        <f>D33</f>
        <v>0</v>
      </c>
      <c r="E32" s="338">
        <f t="shared" ref="E32:I32" si="4">E33</f>
        <v>0</v>
      </c>
      <c r="F32" s="338">
        <f t="shared" si="4"/>
        <v>0</v>
      </c>
      <c r="G32" s="338">
        <f t="shared" si="4"/>
        <v>832</v>
      </c>
      <c r="H32" s="338">
        <f t="shared" si="4"/>
        <v>832</v>
      </c>
      <c r="I32" s="338">
        <f t="shared" si="4"/>
        <v>832</v>
      </c>
      <c r="J32" s="324"/>
    </row>
    <row r="33" spans="1:10">
      <c r="A33" s="335" t="s">
        <v>322</v>
      </c>
      <c r="B33" s="336"/>
      <c r="C33" s="337"/>
      <c r="D33" s="344">
        <v>0</v>
      </c>
      <c r="E33" s="344">
        <v>0</v>
      </c>
      <c r="F33" s="344">
        <v>0</v>
      </c>
      <c r="G33" s="344">
        <v>832</v>
      </c>
      <c r="H33" s="344">
        <v>832</v>
      </c>
      <c r="I33" s="344">
        <f>H33-D33</f>
        <v>832</v>
      </c>
      <c r="J33" s="324"/>
    </row>
    <row r="34" spans="1:10">
      <c r="A34" s="339"/>
      <c r="B34" s="340"/>
      <c r="C34" s="341"/>
      <c r="D34" s="338"/>
      <c r="E34" s="338"/>
      <c r="F34" s="338"/>
      <c r="G34" s="338"/>
      <c r="H34" s="338"/>
      <c r="I34" s="338"/>
      <c r="J34" s="324"/>
    </row>
    <row r="35" spans="1:10">
      <c r="A35" s="348" t="s">
        <v>323</v>
      </c>
      <c r="B35" s="349"/>
      <c r="C35" s="350"/>
      <c r="D35" s="351">
        <f>'[1]EAID (1)'!D42+'[1]EAID (2)'!D30+'[1]EAID (2)'!D32</f>
        <v>145940431</v>
      </c>
      <c r="E35" s="352">
        <f>'[1]EAID (1)'!E42+'[1]EAID (2)'!E30+'[1]EAID (2)'!E32</f>
        <v>-13821105</v>
      </c>
      <c r="F35" s="351">
        <f>'[1]EAID (1)'!F42+'[1]EAID (2)'!F30+'[1]EAID (2)'!F32</f>
        <v>132119325</v>
      </c>
      <c r="G35" s="351">
        <f>'[1]EAID (1)'!G42+'[1]EAID (2)'!G30+'[1]EAID (2)'!G32</f>
        <v>132119325</v>
      </c>
      <c r="H35" s="351">
        <f>'[1]EAID (1)'!H42+'[1]EAID (2)'!H30+'[1]EAID (2)'!H32</f>
        <v>124860801</v>
      </c>
      <c r="I35" s="352">
        <f>'[1]EAID (1)'!I42+'[1]EAID (2)'!I30+'[1]EAID (2)'!I32</f>
        <v>-21079630</v>
      </c>
      <c r="J35" s="324"/>
    </row>
    <row r="36" spans="1:10">
      <c r="A36" s="345"/>
      <c r="B36" s="346"/>
      <c r="C36" s="347"/>
      <c r="D36" s="338"/>
      <c r="E36" s="338"/>
      <c r="F36" s="338"/>
      <c r="G36" s="338"/>
      <c r="H36" s="338"/>
      <c r="I36" s="338"/>
      <c r="J36" s="324"/>
    </row>
    <row r="37" spans="1:10">
      <c r="A37" s="335" t="s">
        <v>324</v>
      </c>
      <c r="B37" s="336"/>
      <c r="C37" s="337"/>
      <c r="D37" s="338"/>
      <c r="E37" s="338"/>
      <c r="F37" s="338"/>
      <c r="G37" s="338"/>
      <c r="H37" s="338"/>
      <c r="I37" s="338"/>
      <c r="J37" s="324"/>
    </row>
    <row r="38" spans="1:10">
      <c r="A38" s="353" t="s">
        <v>325</v>
      </c>
      <c r="B38" s="354"/>
      <c r="C38" s="355"/>
      <c r="D38" s="344"/>
      <c r="E38" s="344"/>
      <c r="F38" s="344"/>
      <c r="G38" s="344"/>
      <c r="H38" s="344"/>
      <c r="I38" s="344"/>
      <c r="J38" s="324"/>
    </row>
    <row r="39" spans="1:10">
      <c r="A39" s="353" t="s">
        <v>326</v>
      </c>
      <c r="B39" s="354"/>
      <c r="C39" s="355"/>
      <c r="D39" s="344"/>
      <c r="E39" s="344"/>
      <c r="F39" s="344"/>
      <c r="G39" s="344"/>
      <c r="H39" s="344"/>
      <c r="I39" s="344"/>
      <c r="J39" s="324"/>
    </row>
    <row r="40" spans="1:10">
      <c r="A40" s="356" t="s">
        <v>327</v>
      </c>
      <c r="B40" s="357"/>
      <c r="C40" s="358"/>
      <c r="D40" s="344"/>
      <c r="E40" s="344"/>
      <c r="F40" s="344"/>
      <c r="G40" s="344"/>
      <c r="H40" s="344"/>
      <c r="I40" s="344"/>
      <c r="J40" s="324"/>
    </row>
    <row r="41" spans="1:10">
      <c r="A41" s="359"/>
      <c r="B41" s="360"/>
      <c r="C41" s="361"/>
      <c r="D41" s="362"/>
      <c r="E41" s="362"/>
      <c r="F41" s="362"/>
      <c r="G41" s="362"/>
      <c r="H41" s="362"/>
      <c r="I41" s="362"/>
      <c r="J41" s="324"/>
    </row>
    <row r="42" spans="1:10">
      <c r="A42" s="363"/>
      <c r="B42" s="363"/>
      <c r="C42" s="363"/>
      <c r="D42" s="364"/>
      <c r="E42" s="364"/>
      <c r="F42" s="364"/>
      <c r="G42" s="364"/>
      <c r="H42" s="364"/>
      <c r="I42" s="364"/>
      <c r="J42" s="324"/>
    </row>
  </sheetData>
  <mergeCells count="38">
    <mergeCell ref="A41:C41"/>
    <mergeCell ref="A34:C34"/>
    <mergeCell ref="A35:C35"/>
    <mergeCell ref="A37:C37"/>
    <mergeCell ref="A38:C38"/>
    <mergeCell ref="A39:C39"/>
    <mergeCell ref="A40:C40"/>
    <mergeCell ref="A27:C27"/>
    <mergeCell ref="A28:C28"/>
    <mergeCell ref="A30:C30"/>
    <mergeCell ref="A31:C31"/>
    <mergeCell ref="A32:C32"/>
    <mergeCell ref="A33:C33"/>
    <mergeCell ref="B21:C21"/>
    <mergeCell ref="B22:C22"/>
    <mergeCell ref="B23:C23"/>
    <mergeCell ref="A24:C24"/>
    <mergeCell ref="B25:C25"/>
    <mergeCell ref="B26:C26"/>
    <mergeCell ref="A15:C15"/>
    <mergeCell ref="A16:C16"/>
    <mergeCell ref="A17:C17"/>
    <mergeCell ref="A18:C18"/>
    <mergeCell ref="A19:C19"/>
    <mergeCell ref="B20:C20"/>
    <mergeCell ref="A9:C9"/>
    <mergeCell ref="A10:C10"/>
    <mergeCell ref="A11:C11"/>
    <mergeCell ref="A12:C12"/>
    <mergeCell ref="A13:C13"/>
    <mergeCell ref="A14:C14"/>
    <mergeCell ref="A1:I1"/>
    <mergeCell ref="A2:I2"/>
    <mergeCell ref="A3:I3"/>
    <mergeCell ref="A4:I4"/>
    <mergeCell ref="A6:C8"/>
    <mergeCell ref="D6:H6"/>
    <mergeCell ref="I6:I7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0CBD6-3ADF-4D9B-81D1-266EFBF0327E}">
  <dimension ref="A1:H39"/>
  <sheetViews>
    <sheetView workbookViewId="0">
      <selection sqref="A1:H39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65" t="s">
        <v>141</v>
      </c>
      <c r="B1" s="365"/>
      <c r="C1" s="365"/>
      <c r="D1" s="365"/>
      <c r="E1" s="365"/>
      <c r="F1" s="365"/>
      <c r="G1" s="365"/>
      <c r="H1" s="365"/>
    </row>
    <row r="2" spans="1:8">
      <c r="A2" s="365" t="s">
        <v>142</v>
      </c>
      <c r="B2" s="365"/>
      <c r="C2" s="365"/>
      <c r="D2" s="365"/>
      <c r="E2" s="365"/>
      <c r="F2" s="365"/>
      <c r="G2" s="365"/>
      <c r="H2" s="365"/>
    </row>
    <row r="3" spans="1:8">
      <c r="A3" s="365" t="s">
        <v>328</v>
      </c>
      <c r="B3" s="365"/>
      <c r="C3" s="365"/>
      <c r="D3" s="365"/>
      <c r="E3" s="365"/>
      <c r="F3" s="365"/>
      <c r="G3" s="365"/>
      <c r="H3" s="365"/>
    </row>
    <row r="4" spans="1:8">
      <c r="A4" s="365" t="s">
        <v>329</v>
      </c>
      <c r="B4" s="365"/>
      <c r="C4" s="365"/>
      <c r="D4" s="365"/>
      <c r="E4" s="365"/>
      <c r="F4" s="365"/>
      <c r="G4" s="365"/>
      <c r="H4" s="365"/>
    </row>
    <row r="5" spans="1:8">
      <c r="A5" s="366" t="s">
        <v>173</v>
      </c>
      <c r="B5" s="366"/>
      <c r="C5" s="366"/>
      <c r="D5" s="366"/>
      <c r="E5" s="366"/>
      <c r="F5" s="366"/>
      <c r="G5" s="366"/>
      <c r="H5" s="366"/>
    </row>
    <row r="6" spans="1:8">
      <c r="A6" s="366" t="s">
        <v>330</v>
      </c>
      <c r="B6" s="366"/>
      <c r="C6" s="366"/>
      <c r="D6" s="366"/>
      <c r="E6" s="366"/>
      <c r="F6" s="366"/>
      <c r="G6" s="366"/>
      <c r="H6" s="366"/>
    </row>
    <row r="7" spans="1:8" ht="15" thickBot="1">
      <c r="A7" s="367" t="s">
        <v>225</v>
      </c>
      <c r="B7" s="367"/>
      <c r="C7" s="368" t="s">
        <v>331</v>
      </c>
      <c r="D7" s="368"/>
      <c r="E7" s="368"/>
      <c r="F7" s="368"/>
      <c r="G7" s="368"/>
      <c r="H7" s="368" t="s">
        <v>332</v>
      </c>
    </row>
    <row r="8" spans="1:8" ht="31.2" thickBot="1">
      <c r="A8" s="369"/>
      <c r="B8" s="369"/>
      <c r="C8" s="370" t="s">
        <v>226</v>
      </c>
      <c r="D8" s="370" t="s">
        <v>333</v>
      </c>
      <c r="E8" s="370" t="s">
        <v>257</v>
      </c>
      <c r="F8" s="370" t="s">
        <v>210</v>
      </c>
      <c r="G8" s="370" t="s">
        <v>227</v>
      </c>
      <c r="H8" s="371"/>
    </row>
    <row r="9" spans="1:8">
      <c r="A9" s="372"/>
      <c r="B9" s="372"/>
      <c r="C9" s="373">
        <v>1</v>
      </c>
      <c r="D9" s="373">
        <v>2</v>
      </c>
      <c r="E9" s="373" t="s">
        <v>334</v>
      </c>
      <c r="F9" s="373">
        <v>4</v>
      </c>
      <c r="G9" s="373">
        <v>5</v>
      </c>
      <c r="H9" s="373" t="s">
        <v>335</v>
      </c>
    </row>
    <row r="10" spans="1:8">
      <c r="A10" s="296" t="s">
        <v>336</v>
      </c>
      <c r="B10" s="297"/>
      <c r="C10" s="374">
        <f>+C11+C19+C29+'[2]EAPED NE COG (2)'!C11+'[2]EAPED NE COG (2)'!C21+'[2]EAPED NE COG (2)'!C31+'[2]EAPED NE COG (3)'!C11+'[2]EAPED NE COG (3)'!C19+'[2]EAPED NE COG (3)'!C23</f>
        <v>145940431</v>
      </c>
      <c r="D10" s="375">
        <f>+D11+D19+D29+'[2]EAPED NE COG (2)'!D11+'[2]EAPED NE COG (2)'!D21+'[2]EAPED NE COG (2)'!D31+'[2]EAPED NE COG (3)'!D11+'[2]EAPED NE COG (3)'!D19+'[2]EAPED NE COG (3)'!D23</f>
        <v>-14041106</v>
      </c>
      <c r="E10" s="374">
        <f>+E11+E19+E29+'[2]EAPED NE COG (2)'!E11+'[2]EAPED NE COG (2)'!E21+'[2]EAPED NE COG (2)'!E31+'[2]EAPED NE COG (3)'!E11+'[2]EAPED NE COG (3)'!E19+'[2]EAPED NE COG (3)'!E23</f>
        <v>131899325</v>
      </c>
      <c r="F10" s="374">
        <f>+F11+F19+F29+'[2]EAPED NE COG (2)'!F11+'[2]EAPED NE COG (2)'!F21+'[2]EAPED NE COG (2)'!F31+'[2]EAPED NE COG (3)'!F11+'[2]EAPED NE COG (3)'!F19+'[2]EAPED NE COG (3)'!F23</f>
        <v>130910678</v>
      </c>
      <c r="G10" s="374">
        <f>+G11+G19+G29+'[2]EAPED NE COG (2)'!G11+'[2]EAPED NE COG (2)'!G21+'[2]EAPED NE COG (2)'!G31+'[2]EAPED NE COG (3)'!G11+'[2]EAPED NE COG (3)'!G19+'[2]EAPED NE COG (3)'!G23</f>
        <v>122466946</v>
      </c>
      <c r="H10" s="374">
        <f>+H11+H19+H29+'[2]EAPED NE COG (2)'!H11+'[2]EAPED NE COG (2)'!H21+'[2]EAPED NE COG (2)'!H31+'[2]EAPED NE COG (3)'!H11+'[2]EAPED NE COG (3)'!H19+'[2]EAPED NE COG (3)'!H23</f>
        <v>988647</v>
      </c>
    </row>
    <row r="11" spans="1:8">
      <c r="A11" s="296" t="s">
        <v>337</v>
      </c>
      <c r="B11" s="297"/>
      <c r="C11" s="374">
        <f t="shared" ref="C11:H11" si="0">SUM(C12:C18)</f>
        <v>52576188</v>
      </c>
      <c r="D11" s="375">
        <f t="shared" si="0"/>
        <v>-5127550</v>
      </c>
      <c r="E11" s="374">
        <f>SUM(E12:E18)+1</f>
        <v>47448639</v>
      </c>
      <c r="F11" s="374">
        <f>SUM(F12:F18)+1</f>
        <v>47448639</v>
      </c>
      <c r="G11" s="374">
        <f t="shared" si="0"/>
        <v>46219214</v>
      </c>
      <c r="H11" s="374">
        <f t="shared" si="0"/>
        <v>0</v>
      </c>
    </row>
    <row r="12" spans="1:8">
      <c r="A12" s="304"/>
      <c r="B12" s="376" t="s">
        <v>338</v>
      </c>
      <c r="C12" s="377">
        <v>11754396</v>
      </c>
      <c r="D12" s="378">
        <v>-86350</v>
      </c>
      <c r="E12" s="377">
        <f>C12+D12</f>
        <v>11668046</v>
      </c>
      <c r="F12" s="377">
        <v>11668046</v>
      </c>
      <c r="G12" s="377">
        <v>11668046</v>
      </c>
      <c r="H12" s="377">
        <f>E12-F12</f>
        <v>0</v>
      </c>
    </row>
    <row r="13" spans="1:8">
      <c r="A13" s="304"/>
      <c r="B13" s="376" t="s">
        <v>339</v>
      </c>
      <c r="C13" s="377">
        <v>5858873</v>
      </c>
      <c r="D13" s="378">
        <v>-4250578</v>
      </c>
      <c r="E13" s="377">
        <f t="shared" ref="E13:E18" si="1">C13+D13</f>
        <v>1608295</v>
      </c>
      <c r="F13" s="377">
        <v>1608295</v>
      </c>
      <c r="G13" s="377">
        <v>1608295</v>
      </c>
      <c r="H13" s="377">
        <f t="shared" ref="H13:H18" si="2">E13-F13</f>
        <v>0</v>
      </c>
    </row>
    <row r="14" spans="1:8">
      <c r="A14" s="304"/>
      <c r="B14" s="376" t="s">
        <v>340</v>
      </c>
      <c r="C14" s="377">
        <v>4117438</v>
      </c>
      <c r="D14" s="377">
        <v>530569</v>
      </c>
      <c r="E14" s="377">
        <f t="shared" si="1"/>
        <v>4648007</v>
      </c>
      <c r="F14" s="377">
        <v>4648007</v>
      </c>
      <c r="G14" s="377">
        <v>4648007</v>
      </c>
      <c r="H14" s="377">
        <f t="shared" si="2"/>
        <v>0</v>
      </c>
    </row>
    <row r="15" spans="1:8">
      <c r="A15" s="304"/>
      <c r="B15" s="376" t="s">
        <v>341</v>
      </c>
      <c r="C15" s="377">
        <v>15608935</v>
      </c>
      <c r="D15" s="378">
        <v>-602429</v>
      </c>
      <c r="E15" s="377">
        <f t="shared" si="1"/>
        <v>15006506</v>
      </c>
      <c r="F15" s="377">
        <v>15006506</v>
      </c>
      <c r="G15" s="377">
        <v>13777082</v>
      </c>
      <c r="H15" s="377">
        <f t="shared" si="2"/>
        <v>0</v>
      </c>
    </row>
    <row r="16" spans="1:8">
      <c r="A16" s="304"/>
      <c r="B16" s="376" t="s">
        <v>342</v>
      </c>
      <c r="C16" s="377">
        <v>13863267</v>
      </c>
      <c r="D16" s="377">
        <v>476494</v>
      </c>
      <c r="E16" s="377">
        <f t="shared" si="1"/>
        <v>14339761</v>
      </c>
      <c r="F16" s="377">
        <v>14339761</v>
      </c>
      <c r="G16" s="377">
        <v>14339761</v>
      </c>
      <c r="H16" s="377">
        <f t="shared" si="2"/>
        <v>0</v>
      </c>
    </row>
    <row r="17" spans="1:8">
      <c r="A17" s="304"/>
      <c r="B17" s="376" t="s">
        <v>343</v>
      </c>
      <c r="C17" s="377">
        <v>0</v>
      </c>
      <c r="D17" s="377">
        <v>0</v>
      </c>
      <c r="E17" s="377">
        <f t="shared" si="1"/>
        <v>0</v>
      </c>
      <c r="F17" s="377">
        <v>0</v>
      </c>
      <c r="G17" s="377">
        <v>0</v>
      </c>
      <c r="H17" s="377">
        <f t="shared" si="2"/>
        <v>0</v>
      </c>
    </row>
    <row r="18" spans="1:8">
      <c r="A18" s="304"/>
      <c r="B18" s="376" t="s">
        <v>344</v>
      </c>
      <c r="C18" s="377">
        <v>1373279</v>
      </c>
      <c r="D18" s="378">
        <v>-1195256</v>
      </c>
      <c r="E18" s="377">
        <f t="shared" si="1"/>
        <v>178023</v>
      </c>
      <c r="F18" s="377">
        <v>178023</v>
      </c>
      <c r="G18" s="377">
        <v>178023</v>
      </c>
      <c r="H18" s="377">
        <f t="shared" si="2"/>
        <v>0</v>
      </c>
    </row>
    <row r="19" spans="1:8">
      <c r="A19" s="296" t="s">
        <v>345</v>
      </c>
      <c r="B19" s="297"/>
      <c r="C19" s="374">
        <f t="shared" ref="C19:H19" si="3">SUM(C20:C28)</f>
        <v>27782478</v>
      </c>
      <c r="D19" s="375">
        <f>SUM(D20:D28)-1</f>
        <v>-16208320</v>
      </c>
      <c r="E19" s="374">
        <f>SUM(E20:E28)-1</f>
        <v>11574158</v>
      </c>
      <c r="F19" s="374">
        <f>SUM(F20:F28)-1</f>
        <v>11574158</v>
      </c>
      <c r="G19" s="374">
        <f t="shared" si="3"/>
        <v>10476742</v>
      </c>
      <c r="H19" s="374">
        <f t="shared" si="3"/>
        <v>0</v>
      </c>
    </row>
    <row r="20" spans="1:8" ht="20.399999999999999">
      <c r="A20" s="304"/>
      <c r="B20" s="376" t="s">
        <v>346</v>
      </c>
      <c r="C20" s="377">
        <v>738166</v>
      </c>
      <c r="D20" s="377">
        <v>1358004</v>
      </c>
      <c r="E20" s="377">
        <f>C20+D20</f>
        <v>2096170</v>
      </c>
      <c r="F20" s="377">
        <v>2096170</v>
      </c>
      <c r="G20" s="377">
        <v>1684040</v>
      </c>
      <c r="H20" s="377">
        <f>E20-F20</f>
        <v>0</v>
      </c>
    </row>
    <row r="21" spans="1:8">
      <c r="A21" s="304"/>
      <c r="B21" s="376" t="s">
        <v>347</v>
      </c>
      <c r="C21" s="377">
        <v>2195410</v>
      </c>
      <c r="D21" s="378">
        <v>-784625</v>
      </c>
      <c r="E21" s="377">
        <f t="shared" ref="E21:E28" si="4">C21+D21</f>
        <v>1410785</v>
      </c>
      <c r="F21" s="377">
        <v>1410785</v>
      </c>
      <c r="G21" s="377">
        <v>990291</v>
      </c>
      <c r="H21" s="377">
        <f t="shared" ref="H21:H28" si="5">E21-F21</f>
        <v>0</v>
      </c>
    </row>
    <row r="22" spans="1:8">
      <c r="A22" s="304"/>
      <c r="B22" s="376" t="s">
        <v>348</v>
      </c>
      <c r="C22" s="377">
        <v>0</v>
      </c>
      <c r="D22" s="377">
        <v>9715</v>
      </c>
      <c r="E22" s="377">
        <f t="shared" si="4"/>
        <v>9715</v>
      </c>
      <c r="F22" s="377">
        <v>9715</v>
      </c>
      <c r="G22" s="377">
        <v>9715</v>
      </c>
      <c r="H22" s="377">
        <f t="shared" si="5"/>
        <v>0</v>
      </c>
    </row>
    <row r="23" spans="1:8">
      <c r="A23" s="304"/>
      <c r="B23" s="376" t="s">
        <v>349</v>
      </c>
      <c r="C23" s="377">
        <v>3810785</v>
      </c>
      <c r="D23" s="378">
        <v>-3448251</v>
      </c>
      <c r="E23" s="377">
        <f t="shared" si="4"/>
        <v>362534</v>
      </c>
      <c r="F23" s="377">
        <v>362534</v>
      </c>
      <c r="G23" s="377">
        <v>287369</v>
      </c>
      <c r="H23" s="377">
        <f t="shared" si="5"/>
        <v>0</v>
      </c>
    </row>
    <row r="24" spans="1:8">
      <c r="A24" s="304"/>
      <c r="B24" s="376" t="s">
        <v>350</v>
      </c>
      <c r="C24" s="377">
        <v>4901370</v>
      </c>
      <c r="D24" s="378">
        <v>-3185590</v>
      </c>
      <c r="E24" s="377">
        <f t="shared" si="4"/>
        <v>1715780</v>
      </c>
      <c r="F24" s="377">
        <v>1715780</v>
      </c>
      <c r="G24" s="377">
        <v>1592018</v>
      </c>
      <c r="H24" s="377">
        <f t="shared" si="5"/>
        <v>0</v>
      </c>
    </row>
    <row r="25" spans="1:8">
      <c r="A25" s="304"/>
      <c r="B25" s="376" t="s">
        <v>351</v>
      </c>
      <c r="C25" s="377">
        <v>4476900</v>
      </c>
      <c r="D25" s="378">
        <v>-3281151</v>
      </c>
      <c r="E25" s="377">
        <f t="shared" si="4"/>
        <v>1195749</v>
      </c>
      <c r="F25" s="377">
        <v>1195749</v>
      </c>
      <c r="G25" s="377">
        <v>1182811</v>
      </c>
      <c r="H25" s="377">
        <f t="shared" si="5"/>
        <v>0</v>
      </c>
    </row>
    <row r="26" spans="1:8">
      <c r="A26" s="304"/>
      <c r="B26" s="376" t="s">
        <v>352</v>
      </c>
      <c r="C26" s="377">
        <v>11153319</v>
      </c>
      <c r="D26" s="378">
        <v>-6496684</v>
      </c>
      <c r="E26" s="377">
        <f t="shared" si="4"/>
        <v>4656635</v>
      </c>
      <c r="F26" s="377">
        <v>4656635</v>
      </c>
      <c r="G26" s="377">
        <v>4638942</v>
      </c>
      <c r="H26" s="377">
        <f t="shared" si="5"/>
        <v>0</v>
      </c>
    </row>
    <row r="27" spans="1:8">
      <c r="A27" s="304"/>
      <c r="B27" s="376" t="s">
        <v>353</v>
      </c>
      <c r="C27" s="377">
        <v>0</v>
      </c>
      <c r="D27" s="377">
        <v>2500</v>
      </c>
      <c r="E27" s="377">
        <f t="shared" si="4"/>
        <v>2500</v>
      </c>
      <c r="F27" s="377">
        <v>2500</v>
      </c>
      <c r="G27" s="377">
        <v>2500</v>
      </c>
      <c r="H27" s="377">
        <f t="shared" si="5"/>
        <v>0</v>
      </c>
    </row>
    <row r="28" spans="1:8">
      <c r="A28" s="304"/>
      <c r="B28" s="376" t="s">
        <v>354</v>
      </c>
      <c r="C28" s="377">
        <v>506528</v>
      </c>
      <c r="D28" s="377">
        <v>-382237</v>
      </c>
      <c r="E28" s="377">
        <f t="shared" si="4"/>
        <v>124291</v>
      </c>
      <c r="F28" s="377">
        <v>124291</v>
      </c>
      <c r="G28" s="377">
        <v>89056</v>
      </c>
      <c r="H28" s="377">
        <f t="shared" si="5"/>
        <v>0</v>
      </c>
    </row>
    <row r="29" spans="1:8">
      <c r="A29" s="296" t="s">
        <v>355</v>
      </c>
      <c r="B29" s="297"/>
      <c r="C29" s="374">
        <f t="shared" ref="C29:H29" si="6">SUM(C30:C38)</f>
        <v>28355000</v>
      </c>
      <c r="D29" s="375">
        <f t="shared" si="6"/>
        <v>-11428396</v>
      </c>
      <c r="E29" s="374">
        <f t="shared" si="6"/>
        <v>16926604</v>
      </c>
      <c r="F29" s="374">
        <f>SUM(F30:F38)+1</f>
        <v>16298021</v>
      </c>
      <c r="G29" s="374">
        <f t="shared" si="6"/>
        <v>13172234</v>
      </c>
      <c r="H29" s="374">
        <f t="shared" si="6"/>
        <v>628583</v>
      </c>
    </row>
    <row r="30" spans="1:8">
      <c r="A30" s="304"/>
      <c r="B30" s="376" t="s">
        <v>356</v>
      </c>
      <c r="C30" s="377">
        <v>17769000</v>
      </c>
      <c r="D30" s="378">
        <v>-10066700</v>
      </c>
      <c r="E30" s="377">
        <f>C30+D30</f>
        <v>7702300</v>
      </c>
      <c r="F30" s="377">
        <v>7325604</v>
      </c>
      <c r="G30" s="377">
        <v>7167663</v>
      </c>
      <c r="H30" s="377">
        <f>E30-F30-1</f>
        <v>376695</v>
      </c>
    </row>
    <row r="31" spans="1:8">
      <c r="A31" s="304"/>
      <c r="B31" s="376" t="s">
        <v>357</v>
      </c>
      <c r="C31" s="377">
        <v>52800</v>
      </c>
      <c r="D31" s="377">
        <v>170891</v>
      </c>
      <c r="E31" s="377">
        <f t="shared" ref="E31:E38" si="7">C31+D31</f>
        <v>223691</v>
      </c>
      <c r="F31" s="377">
        <v>223691</v>
      </c>
      <c r="G31" s="377">
        <v>212091</v>
      </c>
      <c r="H31" s="377">
        <f t="shared" ref="H31:H38" si="8">E31-F31</f>
        <v>0</v>
      </c>
    </row>
    <row r="32" spans="1:8">
      <c r="A32" s="304"/>
      <c r="B32" s="376" t="s">
        <v>358</v>
      </c>
      <c r="C32" s="377">
        <v>0</v>
      </c>
      <c r="D32" s="377">
        <v>1228189</v>
      </c>
      <c r="E32" s="377">
        <f t="shared" si="7"/>
        <v>1228189</v>
      </c>
      <c r="F32" s="377">
        <v>1082787</v>
      </c>
      <c r="G32" s="377">
        <v>826580</v>
      </c>
      <c r="H32" s="377">
        <f>E32-F32+1</f>
        <v>145403</v>
      </c>
    </row>
    <row r="33" spans="1:8">
      <c r="A33" s="304"/>
      <c r="B33" s="376" t="s">
        <v>359</v>
      </c>
      <c r="C33" s="377">
        <v>338500</v>
      </c>
      <c r="D33" s="377">
        <v>337846</v>
      </c>
      <c r="E33" s="377">
        <f t="shared" si="7"/>
        <v>676346</v>
      </c>
      <c r="F33" s="377">
        <v>675670</v>
      </c>
      <c r="G33" s="377">
        <v>656529</v>
      </c>
      <c r="H33" s="377">
        <f t="shared" si="8"/>
        <v>676</v>
      </c>
    </row>
    <row r="34" spans="1:8">
      <c r="A34" s="304"/>
      <c r="B34" s="376" t="s">
        <v>360</v>
      </c>
      <c r="C34" s="377">
        <v>276900</v>
      </c>
      <c r="D34" s="378">
        <v>-140267</v>
      </c>
      <c r="E34" s="377">
        <f t="shared" si="7"/>
        <v>136633</v>
      </c>
      <c r="F34" s="377">
        <v>136633</v>
      </c>
      <c r="G34" s="377">
        <v>110019</v>
      </c>
      <c r="H34" s="377">
        <f t="shared" si="8"/>
        <v>0</v>
      </c>
    </row>
    <row r="35" spans="1:8">
      <c r="A35" s="304"/>
      <c r="B35" s="376" t="s">
        <v>361</v>
      </c>
      <c r="C35" s="377">
        <v>85000</v>
      </c>
      <c r="D35" s="377">
        <v>44055</v>
      </c>
      <c r="E35" s="377">
        <f t="shared" si="7"/>
        <v>129055</v>
      </c>
      <c r="F35" s="377">
        <v>127290</v>
      </c>
      <c r="G35" s="377">
        <v>71858</v>
      </c>
      <c r="H35" s="377">
        <f>E35-F35-1</f>
        <v>1764</v>
      </c>
    </row>
    <row r="36" spans="1:8">
      <c r="A36" s="304"/>
      <c r="B36" s="376" t="s">
        <v>362</v>
      </c>
      <c r="C36" s="377">
        <v>6543300</v>
      </c>
      <c r="D36" s="378">
        <v>-3566053</v>
      </c>
      <c r="E36" s="377">
        <f t="shared" si="7"/>
        <v>2977247</v>
      </c>
      <c r="F36" s="377">
        <v>2884125</v>
      </c>
      <c r="G36" s="377">
        <v>2091072</v>
      </c>
      <c r="H36" s="377">
        <f t="shared" si="8"/>
        <v>93122</v>
      </c>
    </row>
    <row r="37" spans="1:8">
      <c r="A37" s="304"/>
      <c r="B37" s="376" t="s">
        <v>363</v>
      </c>
      <c r="C37" s="377">
        <v>2081500</v>
      </c>
      <c r="D37" s="378">
        <v>-2024463</v>
      </c>
      <c r="E37" s="377">
        <f t="shared" si="7"/>
        <v>57037</v>
      </c>
      <c r="F37" s="377">
        <v>47037</v>
      </c>
      <c r="G37" s="377">
        <v>41037</v>
      </c>
      <c r="H37" s="377">
        <f t="shared" si="8"/>
        <v>10000</v>
      </c>
    </row>
    <row r="38" spans="1:8">
      <c r="A38" s="379"/>
      <c r="B38" s="380" t="s">
        <v>364</v>
      </c>
      <c r="C38" s="377">
        <v>1208000</v>
      </c>
      <c r="D38" s="377">
        <v>2588106</v>
      </c>
      <c r="E38" s="377">
        <f t="shared" si="7"/>
        <v>3796106</v>
      </c>
      <c r="F38" s="377">
        <v>3795183</v>
      </c>
      <c r="G38" s="377">
        <v>1995385</v>
      </c>
      <c r="H38" s="377">
        <f t="shared" si="8"/>
        <v>923</v>
      </c>
    </row>
    <row r="39" spans="1:8">
      <c r="A39" s="381"/>
      <c r="B39" s="382" t="s">
        <v>365</v>
      </c>
      <c r="C39" s="383">
        <f>+C11+C19+C29</f>
        <v>108713666</v>
      </c>
      <c r="D39" s="384">
        <f t="shared" ref="D39:H39" si="9">+D11+D19+D29</f>
        <v>-32764266</v>
      </c>
      <c r="E39" s="383">
        <f t="shared" si="9"/>
        <v>75949401</v>
      </c>
      <c r="F39" s="383">
        <f t="shared" si="9"/>
        <v>75320818</v>
      </c>
      <c r="G39" s="383">
        <f t="shared" si="9"/>
        <v>69868190</v>
      </c>
      <c r="H39" s="383">
        <f t="shared" si="9"/>
        <v>628583</v>
      </c>
    </row>
  </sheetData>
  <mergeCells count="13">
    <mergeCell ref="A29:B29"/>
    <mergeCell ref="A7:B9"/>
    <mergeCell ref="C7:G7"/>
    <mergeCell ref="H7:H8"/>
    <mergeCell ref="A10:B10"/>
    <mergeCell ref="A11:B11"/>
    <mergeCell ref="A19:B19"/>
    <mergeCell ref="A1:H1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BFD3-3837-4724-B3D4-A7A56B587EA4}">
  <dimension ref="A1:H36"/>
  <sheetViews>
    <sheetView workbookViewId="0">
      <selection sqref="A1:H36"/>
    </sheetView>
  </sheetViews>
  <sheetFormatPr baseColWidth="10" defaultRowHeight="14.4"/>
  <cols>
    <col min="1" max="1" width="4.5546875" customWidth="1"/>
    <col min="2" max="2" width="57.33203125" customWidth="1"/>
    <col min="3" max="8" width="12.6640625" customWidth="1"/>
  </cols>
  <sheetData>
    <row r="1" spans="1:8">
      <c r="A1" s="365" t="s">
        <v>141</v>
      </c>
      <c r="B1" s="365"/>
      <c r="C1" s="365"/>
      <c r="D1" s="365"/>
      <c r="E1" s="365"/>
      <c r="F1" s="365"/>
      <c r="G1" s="365"/>
      <c r="H1" s="365"/>
    </row>
    <row r="2" spans="1:8">
      <c r="A2" s="365" t="s">
        <v>142</v>
      </c>
      <c r="B2" s="365"/>
      <c r="C2" s="365"/>
      <c r="D2" s="365"/>
      <c r="E2" s="365"/>
      <c r="F2" s="365"/>
      <c r="G2" s="365"/>
      <c r="H2" s="365"/>
    </row>
    <row r="3" spans="1:8">
      <c r="A3" s="365" t="s">
        <v>328</v>
      </c>
      <c r="B3" s="365"/>
      <c r="C3" s="365"/>
      <c r="D3" s="365"/>
      <c r="E3" s="365"/>
      <c r="F3" s="365"/>
      <c r="G3" s="365"/>
      <c r="H3" s="365"/>
    </row>
    <row r="4" spans="1:8">
      <c r="A4" s="365" t="s">
        <v>329</v>
      </c>
      <c r="B4" s="365"/>
      <c r="C4" s="365"/>
      <c r="D4" s="365"/>
      <c r="E4" s="365"/>
      <c r="F4" s="365"/>
      <c r="G4" s="365"/>
      <c r="H4" s="365"/>
    </row>
    <row r="5" spans="1:8">
      <c r="A5" s="366" t="s">
        <v>173</v>
      </c>
      <c r="B5" s="366"/>
      <c r="C5" s="366"/>
      <c r="D5" s="366"/>
      <c r="E5" s="366"/>
      <c r="F5" s="366"/>
      <c r="G5" s="366"/>
      <c r="H5" s="366"/>
    </row>
    <row r="6" spans="1:8">
      <c r="A6" s="385" t="s">
        <v>330</v>
      </c>
      <c r="B6" s="385"/>
      <c r="C6" s="385"/>
      <c r="D6" s="385"/>
      <c r="E6" s="385"/>
      <c r="F6" s="385"/>
      <c r="G6" s="385"/>
      <c r="H6" s="385"/>
    </row>
    <row r="7" spans="1:8" ht="15" thickBot="1">
      <c r="A7" s="367" t="s">
        <v>225</v>
      </c>
      <c r="B7" s="367"/>
      <c r="C7" s="368" t="s">
        <v>331</v>
      </c>
      <c r="D7" s="368"/>
      <c r="E7" s="368"/>
      <c r="F7" s="368"/>
      <c r="G7" s="368"/>
      <c r="H7" s="368" t="s">
        <v>332</v>
      </c>
    </row>
    <row r="8" spans="1:8" ht="31.2" thickBot="1">
      <c r="A8" s="369"/>
      <c r="B8" s="369"/>
      <c r="C8" s="370" t="s">
        <v>226</v>
      </c>
      <c r="D8" s="370" t="s">
        <v>333</v>
      </c>
      <c r="E8" s="370" t="s">
        <v>257</v>
      </c>
      <c r="F8" s="370" t="s">
        <v>210</v>
      </c>
      <c r="G8" s="370" t="s">
        <v>227</v>
      </c>
      <c r="H8" s="371"/>
    </row>
    <row r="9" spans="1:8">
      <c r="A9" s="372"/>
      <c r="B9" s="372"/>
      <c r="C9" s="373">
        <v>1</v>
      </c>
      <c r="D9" s="373">
        <v>2</v>
      </c>
      <c r="E9" s="373" t="s">
        <v>334</v>
      </c>
      <c r="F9" s="373">
        <v>4</v>
      </c>
      <c r="G9" s="373">
        <v>5</v>
      </c>
      <c r="H9" s="373" t="s">
        <v>335</v>
      </c>
    </row>
    <row r="10" spans="1:8">
      <c r="A10" s="304"/>
      <c r="B10" s="376"/>
      <c r="C10" s="374"/>
      <c r="D10" s="386"/>
      <c r="E10" s="374"/>
      <c r="F10" s="374"/>
      <c r="G10" s="374"/>
      <c r="H10" s="374"/>
    </row>
    <row r="11" spans="1:8">
      <c r="A11" s="296" t="s">
        <v>366</v>
      </c>
      <c r="B11" s="297"/>
      <c r="C11" s="374">
        <f t="shared" ref="C11:H11" si="0">SUM(C12:C20)</f>
        <v>36392736</v>
      </c>
      <c r="D11" s="374">
        <f t="shared" si="0"/>
        <v>19476997</v>
      </c>
      <c r="E11" s="374">
        <f t="shared" si="0"/>
        <v>55869733</v>
      </c>
      <c r="F11" s="374">
        <f t="shared" si="0"/>
        <v>55509669</v>
      </c>
      <c r="G11" s="374">
        <f t="shared" si="0"/>
        <v>52518565</v>
      </c>
      <c r="H11" s="374">
        <f t="shared" si="0"/>
        <v>360064</v>
      </c>
    </row>
    <row r="12" spans="1:8">
      <c r="A12" s="304"/>
      <c r="B12" s="376" t="s">
        <v>367</v>
      </c>
      <c r="C12" s="387">
        <v>0</v>
      </c>
      <c r="D12" s="387">
        <v>0</v>
      </c>
      <c r="E12" s="387">
        <f>C12+D12</f>
        <v>0</v>
      </c>
      <c r="F12" s="387">
        <v>0</v>
      </c>
      <c r="G12" s="387">
        <v>0</v>
      </c>
      <c r="H12" s="387">
        <f>E12-F12</f>
        <v>0</v>
      </c>
    </row>
    <row r="13" spans="1:8">
      <c r="A13" s="304"/>
      <c r="B13" s="376" t="s">
        <v>368</v>
      </c>
      <c r="C13" s="387">
        <v>0</v>
      </c>
      <c r="D13" s="387">
        <v>0</v>
      </c>
      <c r="E13" s="387">
        <f t="shared" ref="E13:E20" si="1">C13+D13</f>
        <v>0</v>
      </c>
      <c r="F13" s="387">
        <v>0</v>
      </c>
      <c r="G13" s="387">
        <v>0</v>
      </c>
      <c r="H13" s="387">
        <f t="shared" ref="H13:H20" si="2">E13-F13</f>
        <v>0</v>
      </c>
    </row>
    <row r="14" spans="1:8">
      <c r="A14" s="304"/>
      <c r="B14" s="376" t="s">
        <v>369</v>
      </c>
      <c r="C14" s="387">
        <v>0</v>
      </c>
      <c r="D14" s="387">
        <v>0</v>
      </c>
      <c r="E14" s="387">
        <f t="shared" si="1"/>
        <v>0</v>
      </c>
      <c r="F14" s="387">
        <v>0</v>
      </c>
      <c r="G14" s="387">
        <v>0</v>
      </c>
      <c r="H14" s="387">
        <f t="shared" si="2"/>
        <v>0</v>
      </c>
    </row>
    <row r="15" spans="1:8">
      <c r="A15" s="304"/>
      <c r="B15" s="376" t="s">
        <v>370</v>
      </c>
      <c r="C15" s="387">
        <v>36392736</v>
      </c>
      <c r="D15" s="387">
        <v>19476997</v>
      </c>
      <c r="E15" s="387">
        <f t="shared" si="1"/>
        <v>55869733</v>
      </c>
      <c r="F15" s="387">
        <v>55509669</v>
      </c>
      <c r="G15" s="387">
        <v>52518565</v>
      </c>
      <c r="H15" s="387">
        <f t="shared" si="2"/>
        <v>360064</v>
      </c>
    </row>
    <row r="16" spans="1:8">
      <c r="A16" s="304"/>
      <c r="B16" s="376" t="s">
        <v>371</v>
      </c>
      <c r="C16" s="387">
        <v>0</v>
      </c>
      <c r="D16" s="387">
        <v>0</v>
      </c>
      <c r="E16" s="387">
        <f t="shared" si="1"/>
        <v>0</v>
      </c>
      <c r="F16" s="387">
        <v>0</v>
      </c>
      <c r="G16" s="387">
        <v>0</v>
      </c>
      <c r="H16" s="387">
        <f t="shared" si="2"/>
        <v>0</v>
      </c>
    </row>
    <row r="17" spans="1:8">
      <c r="A17" s="304"/>
      <c r="B17" s="376" t="s">
        <v>372</v>
      </c>
      <c r="C17" s="387">
        <v>0</v>
      </c>
      <c r="D17" s="387">
        <v>0</v>
      </c>
      <c r="E17" s="387">
        <f t="shared" si="1"/>
        <v>0</v>
      </c>
      <c r="F17" s="387">
        <v>0</v>
      </c>
      <c r="G17" s="387">
        <v>0</v>
      </c>
      <c r="H17" s="387">
        <f t="shared" si="2"/>
        <v>0</v>
      </c>
    </row>
    <row r="18" spans="1:8">
      <c r="A18" s="304"/>
      <c r="B18" s="376" t="s">
        <v>373</v>
      </c>
      <c r="C18" s="387">
        <v>0</v>
      </c>
      <c r="D18" s="387">
        <v>0</v>
      </c>
      <c r="E18" s="387">
        <f t="shared" si="1"/>
        <v>0</v>
      </c>
      <c r="F18" s="387">
        <v>0</v>
      </c>
      <c r="G18" s="387">
        <v>0</v>
      </c>
      <c r="H18" s="387">
        <f t="shared" si="2"/>
        <v>0</v>
      </c>
    </row>
    <row r="19" spans="1:8">
      <c r="A19" s="304"/>
      <c r="B19" s="376" t="s">
        <v>374</v>
      </c>
      <c r="C19" s="387">
        <v>0</v>
      </c>
      <c r="D19" s="387">
        <v>0</v>
      </c>
      <c r="E19" s="387">
        <f t="shared" si="1"/>
        <v>0</v>
      </c>
      <c r="F19" s="387">
        <v>0</v>
      </c>
      <c r="G19" s="387">
        <v>0</v>
      </c>
      <c r="H19" s="387">
        <f t="shared" si="2"/>
        <v>0</v>
      </c>
    </row>
    <row r="20" spans="1:8">
      <c r="A20" s="379"/>
      <c r="B20" s="380" t="s">
        <v>375</v>
      </c>
      <c r="C20" s="387">
        <v>0</v>
      </c>
      <c r="D20" s="387">
        <v>0</v>
      </c>
      <c r="E20" s="387">
        <f t="shared" si="1"/>
        <v>0</v>
      </c>
      <c r="F20" s="387">
        <v>0</v>
      </c>
      <c r="G20" s="387">
        <v>0</v>
      </c>
      <c r="H20" s="387">
        <f t="shared" si="2"/>
        <v>0</v>
      </c>
    </row>
    <row r="21" spans="1:8">
      <c r="A21" s="296" t="s">
        <v>376</v>
      </c>
      <c r="B21" s="297"/>
      <c r="C21" s="374">
        <f t="shared" ref="C21:H21" si="3">SUM(C22:C30)</f>
        <v>834029</v>
      </c>
      <c r="D21" s="375">
        <f t="shared" si="3"/>
        <v>-753837</v>
      </c>
      <c r="E21" s="374">
        <f>SUM(E22:E30)-1</f>
        <v>80191</v>
      </c>
      <c r="F21" s="374">
        <f>SUM(F22:F30)-1</f>
        <v>80191</v>
      </c>
      <c r="G21" s="374">
        <f>SUM(G22:G30)-1</f>
        <v>80191</v>
      </c>
      <c r="H21" s="374">
        <f t="shared" si="3"/>
        <v>0</v>
      </c>
    </row>
    <row r="22" spans="1:8">
      <c r="A22" s="304"/>
      <c r="B22" s="376" t="s">
        <v>377</v>
      </c>
      <c r="C22" s="387">
        <v>0</v>
      </c>
      <c r="D22" s="387">
        <v>55448</v>
      </c>
      <c r="E22" s="387">
        <f>C22+D22</f>
        <v>55448</v>
      </c>
      <c r="F22" s="387">
        <v>55448</v>
      </c>
      <c r="G22" s="387">
        <v>55448</v>
      </c>
      <c r="H22" s="387">
        <f>E22-F22</f>
        <v>0</v>
      </c>
    </row>
    <row r="23" spans="1:8">
      <c r="A23" s="304"/>
      <c r="B23" s="376" t="s">
        <v>378</v>
      </c>
      <c r="C23" s="387">
        <v>0</v>
      </c>
      <c r="D23" s="387">
        <v>0</v>
      </c>
      <c r="E23" s="387">
        <f t="shared" ref="E23:E30" si="4">C23+D23</f>
        <v>0</v>
      </c>
      <c r="F23" s="387">
        <v>0</v>
      </c>
      <c r="G23" s="387">
        <v>0</v>
      </c>
      <c r="H23" s="387">
        <f t="shared" ref="H23:H30" si="5">E23-F23</f>
        <v>0</v>
      </c>
    </row>
    <row r="24" spans="1:8">
      <c r="A24" s="304"/>
      <c r="B24" s="376" t="s">
        <v>379</v>
      </c>
      <c r="C24" s="387">
        <v>0</v>
      </c>
      <c r="D24" s="387">
        <v>19305</v>
      </c>
      <c r="E24" s="387">
        <f t="shared" si="4"/>
        <v>19305</v>
      </c>
      <c r="F24" s="387">
        <v>19305</v>
      </c>
      <c r="G24" s="387">
        <v>19305</v>
      </c>
      <c r="H24" s="387">
        <f t="shared" si="5"/>
        <v>0</v>
      </c>
    </row>
    <row r="25" spans="1:8">
      <c r="A25" s="304"/>
      <c r="B25" s="376" t="s">
        <v>380</v>
      </c>
      <c r="C25" s="387">
        <v>0</v>
      </c>
      <c r="D25" s="387">
        <v>0</v>
      </c>
      <c r="E25" s="387">
        <f t="shared" si="4"/>
        <v>0</v>
      </c>
      <c r="F25" s="387">
        <v>0</v>
      </c>
      <c r="G25" s="387">
        <v>0</v>
      </c>
      <c r="H25" s="387">
        <f t="shared" si="5"/>
        <v>0</v>
      </c>
    </row>
    <row r="26" spans="1:8">
      <c r="A26" s="304"/>
      <c r="B26" s="376" t="s">
        <v>381</v>
      </c>
      <c r="C26" s="387">
        <v>0</v>
      </c>
      <c r="D26" s="387">
        <v>0</v>
      </c>
      <c r="E26" s="387">
        <f t="shared" si="4"/>
        <v>0</v>
      </c>
      <c r="F26" s="387">
        <v>0</v>
      </c>
      <c r="G26" s="387">
        <v>0</v>
      </c>
      <c r="H26" s="387">
        <f t="shared" si="5"/>
        <v>0</v>
      </c>
    </row>
    <row r="27" spans="1:8">
      <c r="A27" s="304"/>
      <c r="B27" s="376" t="s">
        <v>382</v>
      </c>
      <c r="C27" s="387">
        <v>834029</v>
      </c>
      <c r="D27" s="388">
        <v>-828590</v>
      </c>
      <c r="E27" s="387">
        <f t="shared" si="4"/>
        <v>5439</v>
      </c>
      <c r="F27" s="387">
        <v>5439</v>
      </c>
      <c r="G27" s="387">
        <v>5439</v>
      </c>
      <c r="H27" s="387">
        <f t="shared" si="5"/>
        <v>0</v>
      </c>
    </row>
    <row r="28" spans="1:8">
      <c r="A28" s="304"/>
      <c r="B28" s="376" t="s">
        <v>383</v>
      </c>
      <c r="C28" s="387">
        <v>0</v>
      </c>
      <c r="D28" s="387">
        <v>0</v>
      </c>
      <c r="E28" s="387">
        <f t="shared" si="4"/>
        <v>0</v>
      </c>
      <c r="F28" s="387">
        <v>0</v>
      </c>
      <c r="G28" s="387">
        <v>0</v>
      </c>
      <c r="H28" s="387">
        <f t="shared" si="5"/>
        <v>0</v>
      </c>
    </row>
    <row r="29" spans="1:8">
      <c r="A29" s="304"/>
      <c r="B29" s="376" t="s">
        <v>384</v>
      </c>
      <c r="C29" s="387">
        <v>0</v>
      </c>
      <c r="D29" s="387">
        <v>0</v>
      </c>
      <c r="E29" s="387">
        <f t="shared" si="4"/>
        <v>0</v>
      </c>
      <c r="F29" s="387">
        <v>0</v>
      </c>
      <c r="G29" s="387">
        <v>0</v>
      </c>
      <c r="H29" s="387">
        <f t="shared" si="5"/>
        <v>0</v>
      </c>
    </row>
    <row r="30" spans="1:8">
      <c r="A30" s="379"/>
      <c r="B30" s="380" t="s">
        <v>385</v>
      </c>
      <c r="C30" s="387">
        <v>0</v>
      </c>
      <c r="D30" s="387">
        <v>0</v>
      </c>
      <c r="E30" s="387">
        <f t="shared" si="4"/>
        <v>0</v>
      </c>
      <c r="F30" s="387">
        <v>0</v>
      </c>
      <c r="G30" s="387">
        <v>0</v>
      </c>
      <c r="H30" s="387">
        <f t="shared" si="5"/>
        <v>0</v>
      </c>
    </row>
    <row r="31" spans="1:8">
      <c r="A31" s="296" t="s">
        <v>386</v>
      </c>
      <c r="B31" s="297"/>
      <c r="C31" s="374">
        <f t="shared" ref="C31:H31" si="6">SUM(C32:C34)</f>
        <v>0</v>
      </c>
      <c r="D31" s="374">
        <f t="shared" si="6"/>
        <v>0</v>
      </c>
      <c r="E31" s="374">
        <f t="shared" si="6"/>
        <v>0</v>
      </c>
      <c r="F31" s="374">
        <f t="shared" si="6"/>
        <v>0</v>
      </c>
      <c r="G31" s="374">
        <f t="shared" si="6"/>
        <v>0</v>
      </c>
      <c r="H31" s="374">
        <f t="shared" si="6"/>
        <v>0</v>
      </c>
    </row>
    <row r="32" spans="1:8">
      <c r="A32" s="304"/>
      <c r="B32" s="376" t="s">
        <v>387</v>
      </c>
      <c r="C32" s="387">
        <v>0</v>
      </c>
      <c r="D32" s="387">
        <v>0</v>
      </c>
      <c r="E32" s="387">
        <f>C32+D32</f>
        <v>0</v>
      </c>
      <c r="F32" s="387">
        <v>0</v>
      </c>
      <c r="G32" s="387">
        <v>0</v>
      </c>
      <c r="H32" s="387">
        <f>E32-F32</f>
        <v>0</v>
      </c>
    </row>
    <row r="33" spans="1:8">
      <c r="A33" s="304"/>
      <c r="B33" s="376" t="s">
        <v>388</v>
      </c>
      <c r="C33" s="387">
        <v>0</v>
      </c>
      <c r="D33" s="387">
        <v>0</v>
      </c>
      <c r="E33" s="387">
        <f t="shared" ref="E33:E34" si="7">C33+D33</f>
        <v>0</v>
      </c>
      <c r="F33" s="387">
        <v>0</v>
      </c>
      <c r="G33" s="387">
        <v>0</v>
      </c>
      <c r="H33" s="387">
        <f t="shared" ref="H33:H34" si="8">E33-F33</f>
        <v>0</v>
      </c>
    </row>
    <row r="34" spans="1:8">
      <c r="A34" s="304"/>
      <c r="B34" s="376" t="s">
        <v>389</v>
      </c>
      <c r="C34" s="387">
        <v>0</v>
      </c>
      <c r="D34" s="387">
        <v>0</v>
      </c>
      <c r="E34" s="387">
        <f t="shared" si="7"/>
        <v>0</v>
      </c>
      <c r="F34" s="387">
        <v>0</v>
      </c>
      <c r="G34" s="387">
        <v>0</v>
      </c>
      <c r="H34" s="387">
        <f t="shared" si="8"/>
        <v>0</v>
      </c>
    </row>
    <row r="35" spans="1:8">
      <c r="A35" s="304"/>
      <c r="B35" s="376"/>
      <c r="C35" s="374"/>
      <c r="D35" s="386"/>
      <c r="E35" s="374"/>
      <c r="F35" s="374"/>
      <c r="G35" s="374"/>
      <c r="H35" s="374"/>
    </row>
    <row r="36" spans="1:8">
      <c r="A36" s="381"/>
      <c r="B36" s="382" t="s">
        <v>390</v>
      </c>
      <c r="C36" s="383">
        <f>+C11+C21+C31</f>
        <v>37226765</v>
      </c>
      <c r="D36" s="383">
        <f t="shared" ref="D36:H36" si="9">+D11+D21+D31</f>
        <v>18723160</v>
      </c>
      <c r="E36" s="383">
        <f t="shared" si="9"/>
        <v>55949924</v>
      </c>
      <c r="F36" s="383">
        <f t="shared" si="9"/>
        <v>55589860</v>
      </c>
      <c r="G36" s="383">
        <f t="shared" si="9"/>
        <v>52598756</v>
      </c>
      <c r="H36" s="383">
        <f t="shared" si="9"/>
        <v>360064</v>
      </c>
    </row>
  </sheetData>
  <mergeCells count="12">
    <mergeCell ref="A7:B9"/>
    <mergeCell ref="C7:G7"/>
    <mergeCell ref="H7:H8"/>
    <mergeCell ref="A11:B11"/>
    <mergeCell ref="A21:B21"/>
    <mergeCell ref="A31:B31"/>
    <mergeCell ref="A1:H1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</vt:i4>
      </vt:variant>
    </vt:vector>
  </HeadingPairs>
  <TitlesOfParts>
    <vt:vector size="25" baseType="lpstr">
      <vt:lpstr>ESF</vt:lpstr>
      <vt:lpstr>EADoP</vt:lpstr>
      <vt:lpstr>OCP LDF</vt:lpstr>
      <vt:lpstr>IAAODF</vt:lpstr>
      <vt:lpstr>B.Pp.LDF </vt:lpstr>
      <vt:lpstr>EAID (1)</vt:lpstr>
      <vt:lpstr>EAID (2)</vt:lpstr>
      <vt:lpstr>EAPED NE COG</vt:lpstr>
      <vt:lpstr>EAPED NE COG (2)</vt:lpstr>
      <vt:lpstr>EAPED NE COG (3)</vt:lpstr>
      <vt:lpstr>EAPED E COG</vt:lpstr>
      <vt:lpstr>EAPED E COG (2)</vt:lpstr>
      <vt:lpstr>EAPED E COG (3)</vt:lpstr>
      <vt:lpstr>EAPED CA</vt:lpstr>
      <vt:lpstr>EAPED CF</vt:lpstr>
      <vt:lpstr>EAPED CF (2)</vt:lpstr>
      <vt:lpstr>EAPED CSPC</vt:lpstr>
      <vt:lpstr>PI-LDF. 7a</vt:lpstr>
      <vt:lpstr>PROY.EGR.7b</vt:lpstr>
      <vt:lpstr>RI-LDF. 7c</vt:lpstr>
      <vt:lpstr>Res.EGR.7d</vt:lpstr>
      <vt:lpstr>ISEA-LDF (1)</vt:lpstr>
      <vt:lpstr>ISEA-LDF (2)</vt:lpstr>
      <vt:lpstr>Guia de Cumplimiento LDF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Informatica</cp:lastModifiedBy>
  <cp:lastPrinted>2021-02-08T20:39:34Z</cp:lastPrinted>
  <dcterms:created xsi:type="dcterms:W3CDTF">2016-12-12T17:40:01Z</dcterms:created>
  <dcterms:modified xsi:type="dcterms:W3CDTF">2021-02-08T20:39:59Z</dcterms:modified>
</cp:coreProperties>
</file>